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cuments\2_курс_СЕМЫ\Семы по АД\МОЙ_РАР\"/>
    </mc:Choice>
  </mc:AlternateContent>
  <xr:revisionPtr revIDLastSave="0" documentId="13_ncr:1_{F2174658-7BC1-412B-81EF-E2FA6AE91A3E}" xr6:coauthVersionLast="47" xr6:coauthVersionMax="47" xr10:uidLastSave="{00000000-0000-0000-0000-000000000000}"/>
  <bookViews>
    <workbookView xWindow="-108" yWindow="348" windowWidth="23256" windowHeight="12720" firstSheet="7" activeTab="10" xr2:uid="{00000000-000D-0000-FFFF-FFFF00000000}"/>
  </bookViews>
  <sheets>
    <sheet name="Исходные данные" sheetId="7" r:id="rId1"/>
    <sheet name="Татнфт Зао" sheetId="1" r:id="rId2"/>
    <sheet name="МРСК СК" sheetId="2" r:id="rId3"/>
    <sheet name="Роснефть" sheetId="3" r:id="rId4"/>
    <sheet name="Белон ао" sheetId="4" r:id="rId5"/>
    <sheet name="Дорогбж ао" sheetId="5" r:id="rId6"/>
    <sheet name="Вычисление выбросов" sheetId="9" r:id="rId7"/>
    <sheet name="Точечные_интервальные_оценки" sheetId="10" r:id="rId8"/>
    <sheet name="Проверка_гипотез" sheetId="11" r:id="rId9"/>
    <sheet name="Гипотеза_нед_доходность" sheetId="12" r:id="rId10"/>
    <sheet name="Графики и диаграммы" sheetId="8" r:id="rId11"/>
  </sheets>
  <definedNames>
    <definedName name="_xlchart.v1.0" hidden="1">'Татнфт Зао'!$B$2:$B$268</definedName>
    <definedName name="_xlchart.v1.1" hidden="1">'МРСК СК'!$B$2:$B$268</definedName>
    <definedName name="_xlchart.v1.10" hidden="1">Точечные_интервальные_оценки!$F$2:$F$225</definedName>
    <definedName name="_xlchart.v1.2" hidden="1">Роснефть!$B$2:$B$268</definedName>
    <definedName name="_xlchart.v1.3" hidden="1">'Белон ао'!$B$2:$B$268</definedName>
    <definedName name="_xlchart.v1.4" hidden="1">'Дорогбж ао'!$B$2:$B$165</definedName>
    <definedName name="_xlchart.v1.5" hidden="1">'Вычисление выбросов'!$B$3:$B$268</definedName>
    <definedName name="_xlchart.v1.6" hidden="1">'Вычисление выбросов'!$C$3:$C$268</definedName>
    <definedName name="_xlchart.v1.7" hidden="1">'Вычисление выбросов'!$D$3:$D$268</definedName>
    <definedName name="_xlchart.v1.8" hidden="1">Точечные_интервальные_оценки!$B$2:$B$225</definedName>
    <definedName name="_xlchart.v1.9" hidden="1">Точечные_интервальные_оценки!$D$2:$D$225</definedName>
    <definedName name="ExternalData_1" localSheetId="0" hidden="1">'Исходные данные'!$A$1:$F$1233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12" l="1"/>
  <c r="G50" i="12"/>
  <c r="G40" i="12"/>
  <c r="K8" i="12"/>
  <c r="F8" i="12"/>
  <c r="U57" i="11"/>
  <c r="H19" i="11"/>
  <c r="N29" i="10"/>
  <c r="N28" i="10"/>
  <c r="N27" i="10"/>
  <c r="K47" i="10"/>
  <c r="J44" i="10"/>
  <c r="N25" i="10" s="1"/>
  <c r="M50" i="10"/>
  <c r="O20" i="10"/>
  <c r="O78" i="12"/>
  <c r="N78" i="12"/>
  <c r="K78" i="12"/>
  <c r="J78" i="12"/>
  <c r="G78" i="12"/>
  <c r="F78" i="12"/>
  <c r="U59" i="11"/>
  <c r="U156" i="11" l="1"/>
  <c r="U107" i="11"/>
  <c r="O85" i="11"/>
  <c r="O133" i="11" s="1"/>
  <c r="U145" i="11"/>
  <c r="K135" i="11"/>
  <c r="K136" i="11"/>
  <c r="K137" i="11"/>
  <c r="K138" i="11"/>
  <c r="K139" i="11"/>
  <c r="K140" i="11"/>
  <c r="K141" i="11"/>
  <c r="K142" i="11"/>
  <c r="K134" i="11"/>
  <c r="J135" i="11"/>
  <c r="T135" i="11" s="1"/>
  <c r="J136" i="11"/>
  <c r="T136" i="11" s="1"/>
  <c r="J137" i="11"/>
  <c r="T137" i="11" s="1"/>
  <c r="J138" i="11"/>
  <c r="T138" i="11" s="1"/>
  <c r="J139" i="11"/>
  <c r="J140" i="11"/>
  <c r="T140" i="11" s="1"/>
  <c r="J141" i="11"/>
  <c r="T141" i="11" s="1"/>
  <c r="J142" i="11"/>
  <c r="T142" i="11" s="1"/>
  <c r="J134" i="11"/>
  <c r="T134" i="11" s="1"/>
  <c r="G133" i="11"/>
  <c r="H130" i="11"/>
  <c r="G119" i="11"/>
  <c r="G134" i="11" s="1"/>
  <c r="Q134" i="11" s="1"/>
  <c r="V134" i="11" s="1"/>
  <c r="H116" i="11"/>
  <c r="H115" i="11"/>
  <c r="U96" i="11"/>
  <c r="R85" i="11"/>
  <c r="R133" i="11" s="1"/>
  <c r="S85" i="11"/>
  <c r="S133" i="11" s="1"/>
  <c r="T85" i="11"/>
  <c r="T133" i="11" s="1"/>
  <c r="U85" i="11"/>
  <c r="U133" i="11" s="1"/>
  <c r="V85" i="11"/>
  <c r="V133" i="11" s="1"/>
  <c r="W85" i="11"/>
  <c r="W133" i="11" s="1"/>
  <c r="X85" i="11"/>
  <c r="X133" i="11" s="1"/>
  <c r="Y85" i="11"/>
  <c r="Y133" i="11" s="1"/>
  <c r="Z85" i="11"/>
  <c r="Z133" i="11" s="1"/>
  <c r="AA85" i="11"/>
  <c r="AA133" i="11" s="1"/>
  <c r="Q85" i="11"/>
  <c r="Q133" i="11" s="1"/>
  <c r="K87" i="11"/>
  <c r="K88" i="11"/>
  <c r="K89" i="11"/>
  <c r="K90" i="11"/>
  <c r="K91" i="11"/>
  <c r="K92" i="11"/>
  <c r="K93" i="11"/>
  <c r="K86" i="11"/>
  <c r="K37" i="11"/>
  <c r="J87" i="11"/>
  <c r="T87" i="11" s="1"/>
  <c r="J88" i="11"/>
  <c r="T88" i="11" s="1"/>
  <c r="J89" i="11"/>
  <c r="T89" i="11" s="1"/>
  <c r="J90" i="11"/>
  <c r="T90" i="11" s="1"/>
  <c r="J91" i="11"/>
  <c r="T91" i="11" s="1"/>
  <c r="J92" i="11"/>
  <c r="T92" i="11" s="1"/>
  <c r="J93" i="11"/>
  <c r="T93" i="11" s="1"/>
  <c r="J86" i="11"/>
  <c r="N85" i="11"/>
  <c r="N133" i="11" s="1"/>
  <c r="M85" i="11"/>
  <c r="M133" i="11" s="1"/>
  <c r="H85" i="11"/>
  <c r="H133" i="11" s="1"/>
  <c r="I85" i="11"/>
  <c r="I133" i="11" s="1"/>
  <c r="J85" i="11"/>
  <c r="J133" i="11" s="1"/>
  <c r="K85" i="11"/>
  <c r="K133" i="11" s="1"/>
  <c r="L85" i="11"/>
  <c r="L133" i="11" s="1"/>
  <c r="G85" i="11"/>
  <c r="H82" i="11"/>
  <c r="G71" i="11"/>
  <c r="G86" i="11" s="1"/>
  <c r="Q86" i="11" s="1"/>
  <c r="V86" i="11" s="1"/>
  <c r="G22" i="11"/>
  <c r="G37" i="11" s="1"/>
  <c r="Q37" i="11" s="1"/>
  <c r="V37" i="11" s="1"/>
  <c r="H68" i="11"/>
  <c r="H22" i="11"/>
  <c r="G23" i="11" s="1"/>
  <c r="H23" i="11" s="1"/>
  <c r="G24" i="11" s="1"/>
  <c r="H24" i="11" s="1"/>
  <c r="G25" i="11" s="1"/>
  <c r="H25" i="11" s="1"/>
  <c r="G26" i="11" s="1"/>
  <c r="H26" i="11" s="1"/>
  <c r="G27" i="11" s="1"/>
  <c r="H27" i="11" s="1"/>
  <c r="G28" i="11" s="1"/>
  <c r="H28" i="11" s="1"/>
  <c r="G29" i="11" s="1"/>
  <c r="H29" i="11" s="1"/>
  <c r="G30" i="11" s="1"/>
  <c r="H30" i="11" s="1"/>
  <c r="H45" i="11" s="1"/>
  <c r="H67" i="11"/>
  <c r="H33" i="11"/>
  <c r="U48" i="11"/>
  <c r="J38" i="11"/>
  <c r="T38" i="11" s="1"/>
  <c r="J39" i="11"/>
  <c r="T39" i="11" s="1"/>
  <c r="J40" i="11"/>
  <c r="T40" i="11" s="1"/>
  <c r="J41" i="11"/>
  <c r="T41" i="11" s="1"/>
  <c r="J42" i="11"/>
  <c r="T42" i="11" s="1"/>
  <c r="J43" i="11"/>
  <c r="T43" i="11" s="1"/>
  <c r="J44" i="11"/>
  <c r="T44" i="11" s="1"/>
  <c r="J45" i="11"/>
  <c r="T45" i="11" s="1"/>
  <c r="J37" i="11"/>
  <c r="T37" i="11" s="1"/>
  <c r="K38" i="11"/>
  <c r="K39" i="11"/>
  <c r="K40" i="11"/>
  <c r="K41" i="11"/>
  <c r="K42" i="11"/>
  <c r="K43" i="11"/>
  <c r="K44" i="11"/>
  <c r="K45" i="11"/>
  <c r="H119" i="11" l="1"/>
  <c r="U98" i="11"/>
  <c r="U147" i="11"/>
  <c r="U50" i="11"/>
  <c r="H134" i="11"/>
  <c r="G120" i="11"/>
  <c r="T86" i="11"/>
  <c r="L134" i="11"/>
  <c r="T139" i="11"/>
  <c r="H71" i="11"/>
  <c r="R45" i="11"/>
  <c r="U45" i="11" s="1"/>
  <c r="G45" i="11"/>
  <c r="Q45" i="11" s="1"/>
  <c r="V45" i="11" s="1"/>
  <c r="G44" i="11"/>
  <c r="Q44" i="11" s="1"/>
  <c r="V44" i="11" s="1"/>
  <c r="G43" i="11"/>
  <c r="Q43" i="11" s="1"/>
  <c r="V43" i="11" s="1"/>
  <c r="H44" i="11"/>
  <c r="H42" i="11"/>
  <c r="H40" i="11"/>
  <c r="G42" i="11"/>
  <c r="Q42" i="11" s="1"/>
  <c r="V42" i="11" s="1"/>
  <c r="G40" i="11"/>
  <c r="Q40" i="11" s="1"/>
  <c r="V40" i="11" s="1"/>
  <c r="G39" i="11"/>
  <c r="Q39" i="11" s="1"/>
  <c r="V39" i="11" s="1"/>
  <c r="H43" i="11"/>
  <c r="H37" i="11"/>
  <c r="H41" i="11"/>
  <c r="H39" i="11"/>
  <c r="H38" i="11"/>
  <c r="G41" i="11"/>
  <c r="Q41" i="11" s="1"/>
  <c r="V41" i="11" s="1"/>
  <c r="G38" i="11"/>
  <c r="Q38" i="11" s="1"/>
  <c r="V38" i="11" s="1"/>
  <c r="W45" i="11" l="1"/>
  <c r="X45" i="11" s="1"/>
  <c r="Y45" i="11" s="1"/>
  <c r="Z45" i="11" s="1"/>
  <c r="AA45" i="11" s="1"/>
  <c r="G135" i="11"/>
  <c r="Q135" i="11" s="1"/>
  <c r="V135" i="11" s="1"/>
  <c r="H120" i="11"/>
  <c r="R134" i="11"/>
  <c r="U134" i="11" s="1"/>
  <c r="W134" i="11" s="1"/>
  <c r="X134" i="11" s="1"/>
  <c r="Y134" i="11" s="1"/>
  <c r="Z134" i="11" s="1"/>
  <c r="AA134" i="11" s="1"/>
  <c r="I134" i="11"/>
  <c r="I37" i="11"/>
  <c r="M37" i="11" s="1"/>
  <c r="L37" i="11"/>
  <c r="G72" i="11"/>
  <c r="L38" i="11"/>
  <c r="R38" i="11"/>
  <c r="U38" i="11" s="1"/>
  <c r="W38" i="11" s="1"/>
  <c r="X38" i="11" s="1"/>
  <c r="Y38" i="11" s="1"/>
  <c r="Z38" i="11" s="1"/>
  <c r="AA38" i="11" s="1"/>
  <c r="I38" i="11"/>
  <c r="R40" i="11"/>
  <c r="U40" i="11" s="1"/>
  <c r="W40" i="11" s="1"/>
  <c r="X40" i="11" s="1"/>
  <c r="Y40" i="11" s="1"/>
  <c r="Z40" i="11" s="1"/>
  <c r="AA40" i="11" s="1"/>
  <c r="L40" i="11"/>
  <c r="I40" i="11"/>
  <c r="L42" i="11"/>
  <c r="I42" i="11"/>
  <c r="R42" i="11"/>
  <c r="U42" i="11" s="1"/>
  <c r="W42" i="11" s="1"/>
  <c r="X42" i="11" s="1"/>
  <c r="Y42" i="11" s="1"/>
  <c r="Z42" i="11" s="1"/>
  <c r="AA42" i="11" s="1"/>
  <c r="I44" i="11"/>
  <c r="R44" i="11"/>
  <c r="U44" i="11" s="1"/>
  <c r="W44" i="11" s="1"/>
  <c r="X44" i="11" s="1"/>
  <c r="Y44" i="11" s="1"/>
  <c r="Z44" i="11" s="1"/>
  <c r="AA44" i="11" s="1"/>
  <c r="L44" i="11"/>
  <c r="R37" i="11"/>
  <c r="I45" i="11"/>
  <c r="R39" i="11"/>
  <c r="U39" i="11" s="1"/>
  <c r="W39" i="11" s="1"/>
  <c r="X39" i="11" s="1"/>
  <c r="Y39" i="11" s="1"/>
  <c r="Z39" i="11" s="1"/>
  <c r="AA39" i="11" s="1"/>
  <c r="I39" i="11"/>
  <c r="L39" i="11"/>
  <c r="R41" i="11"/>
  <c r="U41" i="11" s="1"/>
  <c r="W41" i="11" s="1"/>
  <c r="X41" i="11" s="1"/>
  <c r="Y41" i="11" s="1"/>
  <c r="Z41" i="11" s="1"/>
  <c r="AA41" i="11" s="1"/>
  <c r="I41" i="11"/>
  <c r="L41" i="11"/>
  <c r="L43" i="11"/>
  <c r="I43" i="11"/>
  <c r="R43" i="11"/>
  <c r="U43" i="11" s="1"/>
  <c r="W43" i="11" s="1"/>
  <c r="X43" i="11" s="1"/>
  <c r="Y43" i="11" s="1"/>
  <c r="Z43" i="11" s="1"/>
  <c r="AA43" i="11" s="1"/>
  <c r="L45" i="11"/>
  <c r="N134" i="11" l="1"/>
  <c r="O134" i="11" s="1"/>
  <c r="M134" i="11"/>
  <c r="S134" i="11"/>
  <c r="H135" i="11"/>
  <c r="G121" i="11"/>
  <c r="U37" i="11"/>
  <c r="W37" i="11" s="1"/>
  <c r="X37" i="11" s="1"/>
  <c r="Y37" i="11" s="1"/>
  <c r="Z37" i="11" s="1"/>
  <c r="AA37" i="11" s="1"/>
  <c r="AA46" i="11" s="1"/>
  <c r="H72" i="11"/>
  <c r="M40" i="11"/>
  <c r="N40" i="11"/>
  <c r="O40" i="11" s="1"/>
  <c r="S40" i="11"/>
  <c r="S44" i="11"/>
  <c r="M44" i="11"/>
  <c r="N44" i="11"/>
  <c r="O44" i="11" s="1"/>
  <c r="S45" i="11"/>
  <c r="N45" i="11"/>
  <c r="O45" i="11" s="1"/>
  <c r="M45" i="11"/>
  <c r="N38" i="11"/>
  <c r="O38" i="11" s="1"/>
  <c r="M38" i="11"/>
  <c r="S38" i="11"/>
  <c r="M41" i="11"/>
  <c r="S41" i="11"/>
  <c r="N41" i="11"/>
  <c r="O41" i="11" s="1"/>
  <c r="S37" i="11"/>
  <c r="N37" i="11"/>
  <c r="O37" i="11" s="1"/>
  <c r="P49" i="11" s="1"/>
  <c r="N43" i="11"/>
  <c r="O43" i="11" s="1"/>
  <c r="S43" i="11"/>
  <c r="M43" i="11"/>
  <c r="N42" i="11"/>
  <c r="O42" i="11" s="1"/>
  <c r="M42" i="11"/>
  <c r="S42" i="11"/>
  <c r="N39" i="11"/>
  <c r="O39" i="11" s="1"/>
  <c r="S39" i="11"/>
  <c r="M39" i="11"/>
  <c r="H18" i="11"/>
  <c r="C1" i="11"/>
  <c r="C1" i="12" s="1"/>
  <c r="D1" i="11"/>
  <c r="D1" i="12" s="1"/>
  <c r="B1" i="11"/>
  <c r="B1" i="12" s="1"/>
  <c r="A1" i="11"/>
  <c r="A1" i="12" s="1"/>
  <c r="AI44" i="10"/>
  <c r="W44" i="10"/>
  <c r="AK36" i="10"/>
  <c r="AK38" i="10" s="1"/>
  <c r="AK34" i="10"/>
  <c r="AK33" i="10"/>
  <c r="AK35" i="10" s="1"/>
  <c r="AL50" i="10" s="1"/>
  <c r="AL45" i="10"/>
  <c r="AJ48" i="10" s="1"/>
  <c r="AL44" i="10"/>
  <c r="AJ47" i="10" s="1"/>
  <c r="Z44" i="10"/>
  <c r="X47" i="10" s="1"/>
  <c r="Z45" i="10"/>
  <c r="X48" i="10" s="1"/>
  <c r="Y33" i="10"/>
  <c r="M45" i="10"/>
  <c r="K48" i="10" s="1"/>
  <c r="M44" i="10"/>
  <c r="Y36" i="10"/>
  <c r="Y34" i="10"/>
  <c r="L36" i="10"/>
  <c r="L38" i="10" s="1"/>
  <c r="L34" i="10"/>
  <c r="L33" i="10"/>
  <c r="Y35" i="10" l="1"/>
  <c r="Z50" i="10" s="1"/>
  <c r="G136" i="11"/>
  <c r="Q136" i="11" s="1"/>
  <c r="V136" i="11" s="1"/>
  <c r="H121" i="11"/>
  <c r="R135" i="11"/>
  <c r="U135" i="11" s="1"/>
  <c r="W135" i="11" s="1"/>
  <c r="X135" i="11" s="1"/>
  <c r="Y135" i="11" s="1"/>
  <c r="Z135" i="11" s="1"/>
  <c r="AA135" i="11" s="1"/>
  <c r="L135" i="11"/>
  <c r="I135" i="11"/>
  <c r="G73" i="11"/>
  <c r="H86" i="11"/>
  <c r="L35" i="10"/>
  <c r="S135" i="11" l="1"/>
  <c r="M135" i="11"/>
  <c r="N135" i="11"/>
  <c r="O135" i="11" s="1"/>
  <c r="I86" i="11"/>
  <c r="R86" i="11"/>
  <c r="U86" i="11" s="1"/>
  <c r="W86" i="11" s="1"/>
  <c r="X86" i="11" s="1"/>
  <c r="Y86" i="11" s="1"/>
  <c r="Z86" i="11" s="1"/>
  <c r="AA86" i="11" s="1"/>
  <c r="L86" i="11"/>
  <c r="G122" i="11"/>
  <c r="H136" i="11"/>
  <c r="H73" i="11"/>
  <c r="G87" i="11"/>
  <c r="Q87" i="11" s="1"/>
  <c r="V87" i="11" s="1"/>
  <c r="A23" i="10"/>
  <c r="A23" i="11" s="1"/>
  <c r="A23" i="12" s="1"/>
  <c r="A47" i="10"/>
  <c r="A47" i="11" s="1"/>
  <c r="A47" i="12" s="1"/>
  <c r="A71" i="10"/>
  <c r="A71" i="11" s="1"/>
  <c r="A71" i="12" s="1"/>
  <c r="A95" i="10"/>
  <c r="A95" i="11" s="1"/>
  <c r="A95" i="12" s="1"/>
  <c r="A119" i="10"/>
  <c r="A119" i="11" s="1"/>
  <c r="A119" i="12" s="1"/>
  <c r="A143" i="10"/>
  <c r="A143" i="11" s="1"/>
  <c r="A143" i="12" s="1"/>
  <c r="A167" i="10"/>
  <c r="A167" i="11" s="1"/>
  <c r="A167" i="12" s="1"/>
  <c r="A191" i="10"/>
  <c r="A191" i="11" s="1"/>
  <c r="A191" i="12" s="1"/>
  <c r="A215" i="10"/>
  <c r="A215" i="11" s="1"/>
  <c r="A215" i="12" s="1"/>
  <c r="B1" i="10"/>
  <c r="D1" i="10"/>
  <c r="F1" i="10"/>
  <c r="N2" i="9"/>
  <c r="A2" i="10" s="1"/>
  <c r="A2" i="11" s="1"/>
  <c r="A2" i="12" s="1"/>
  <c r="N3" i="9"/>
  <c r="A3" i="10" s="1"/>
  <c r="A3" i="11" s="1"/>
  <c r="A3" i="12" s="1"/>
  <c r="N4" i="9"/>
  <c r="A4" i="10" s="1"/>
  <c r="A4" i="11" s="1"/>
  <c r="A4" i="12" s="1"/>
  <c r="N5" i="9"/>
  <c r="A5" i="10" s="1"/>
  <c r="A5" i="11" s="1"/>
  <c r="A5" i="12" s="1"/>
  <c r="N6" i="9"/>
  <c r="A6" i="10" s="1"/>
  <c r="A6" i="11" s="1"/>
  <c r="A6" i="12" s="1"/>
  <c r="N7" i="9"/>
  <c r="A7" i="10" s="1"/>
  <c r="A7" i="11" s="1"/>
  <c r="A7" i="12" s="1"/>
  <c r="N8" i="9"/>
  <c r="A8" i="10" s="1"/>
  <c r="A8" i="11" s="1"/>
  <c r="A8" i="12" s="1"/>
  <c r="N9" i="9"/>
  <c r="A9" i="10" s="1"/>
  <c r="A9" i="11" s="1"/>
  <c r="A9" i="12" s="1"/>
  <c r="N10" i="9"/>
  <c r="A10" i="10" s="1"/>
  <c r="A10" i="11" s="1"/>
  <c r="A10" i="12" s="1"/>
  <c r="N11" i="9"/>
  <c r="A11" i="10" s="1"/>
  <c r="A11" i="11" s="1"/>
  <c r="A11" i="12" s="1"/>
  <c r="N12" i="9"/>
  <c r="A12" i="10" s="1"/>
  <c r="A12" i="11" s="1"/>
  <c r="A12" i="12" s="1"/>
  <c r="N13" i="9"/>
  <c r="A13" i="10" s="1"/>
  <c r="A13" i="11" s="1"/>
  <c r="A13" i="12" s="1"/>
  <c r="N14" i="9"/>
  <c r="A14" i="10" s="1"/>
  <c r="A14" i="11" s="1"/>
  <c r="A14" i="12" s="1"/>
  <c r="N15" i="9"/>
  <c r="A15" i="10" s="1"/>
  <c r="A15" i="11" s="1"/>
  <c r="A15" i="12" s="1"/>
  <c r="N16" i="9"/>
  <c r="A16" i="10" s="1"/>
  <c r="A16" i="11" s="1"/>
  <c r="A16" i="12" s="1"/>
  <c r="N17" i="9"/>
  <c r="A17" i="10" s="1"/>
  <c r="A17" i="11" s="1"/>
  <c r="A17" i="12" s="1"/>
  <c r="N18" i="9"/>
  <c r="A18" i="10" s="1"/>
  <c r="A18" i="11" s="1"/>
  <c r="A18" i="12" s="1"/>
  <c r="N19" i="9"/>
  <c r="A19" i="10" s="1"/>
  <c r="A19" i="11" s="1"/>
  <c r="A19" i="12" s="1"/>
  <c r="N20" i="9"/>
  <c r="A20" i="10" s="1"/>
  <c r="A20" i="11" s="1"/>
  <c r="A20" i="12" s="1"/>
  <c r="N21" i="9"/>
  <c r="A21" i="10" s="1"/>
  <c r="A21" i="11" s="1"/>
  <c r="A21" i="12" s="1"/>
  <c r="N22" i="9"/>
  <c r="A22" i="10" s="1"/>
  <c r="A22" i="11" s="1"/>
  <c r="A22" i="12" s="1"/>
  <c r="N23" i="9"/>
  <c r="N24" i="9"/>
  <c r="A24" i="10" s="1"/>
  <c r="A24" i="11" s="1"/>
  <c r="A24" i="12" s="1"/>
  <c r="N25" i="9"/>
  <c r="A25" i="10" s="1"/>
  <c r="A25" i="11" s="1"/>
  <c r="A25" i="12" s="1"/>
  <c r="N26" i="9"/>
  <c r="A26" i="10" s="1"/>
  <c r="A26" i="11" s="1"/>
  <c r="A26" i="12" s="1"/>
  <c r="N27" i="9"/>
  <c r="A27" i="10" s="1"/>
  <c r="A27" i="11" s="1"/>
  <c r="A27" i="12" s="1"/>
  <c r="N28" i="9"/>
  <c r="A28" i="10" s="1"/>
  <c r="A28" i="11" s="1"/>
  <c r="A28" i="12" s="1"/>
  <c r="N29" i="9"/>
  <c r="A29" i="10" s="1"/>
  <c r="A29" i="11" s="1"/>
  <c r="A29" i="12" s="1"/>
  <c r="N30" i="9"/>
  <c r="A30" i="10" s="1"/>
  <c r="A30" i="11" s="1"/>
  <c r="A30" i="12" s="1"/>
  <c r="N31" i="9"/>
  <c r="A31" i="10" s="1"/>
  <c r="A31" i="11" s="1"/>
  <c r="A31" i="12" s="1"/>
  <c r="N32" i="9"/>
  <c r="A32" i="10" s="1"/>
  <c r="A32" i="11" s="1"/>
  <c r="A32" i="12" s="1"/>
  <c r="N33" i="9"/>
  <c r="A33" i="10" s="1"/>
  <c r="A33" i="11" s="1"/>
  <c r="A33" i="12" s="1"/>
  <c r="N34" i="9"/>
  <c r="A34" i="10" s="1"/>
  <c r="A34" i="11" s="1"/>
  <c r="A34" i="12" s="1"/>
  <c r="N35" i="9"/>
  <c r="A35" i="10" s="1"/>
  <c r="A35" i="11" s="1"/>
  <c r="A35" i="12" s="1"/>
  <c r="N36" i="9"/>
  <c r="A36" i="10" s="1"/>
  <c r="A36" i="11" s="1"/>
  <c r="A36" i="12" s="1"/>
  <c r="N37" i="9"/>
  <c r="A37" i="10" s="1"/>
  <c r="A37" i="11" s="1"/>
  <c r="A37" i="12" s="1"/>
  <c r="N38" i="9"/>
  <c r="A38" i="10" s="1"/>
  <c r="A38" i="11" s="1"/>
  <c r="A38" i="12" s="1"/>
  <c r="N39" i="9"/>
  <c r="A39" i="10" s="1"/>
  <c r="A39" i="11" s="1"/>
  <c r="A39" i="12" s="1"/>
  <c r="N40" i="9"/>
  <c r="A40" i="10" s="1"/>
  <c r="A40" i="11" s="1"/>
  <c r="A40" i="12" s="1"/>
  <c r="N41" i="9"/>
  <c r="A41" i="10" s="1"/>
  <c r="A41" i="11" s="1"/>
  <c r="A41" i="12" s="1"/>
  <c r="N42" i="9"/>
  <c r="A42" i="10" s="1"/>
  <c r="A42" i="11" s="1"/>
  <c r="A42" i="12" s="1"/>
  <c r="N43" i="9"/>
  <c r="A43" i="10" s="1"/>
  <c r="A43" i="11" s="1"/>
  <c r="A43" i="12" s="1"/>
  <c r="N44" i="9"/>
  <c r="A44" i="10" s="1"/>
  <c r="A44" i="11" s="1"/>
  <c r="A44" i="12" s="1"/>
  <c r="N45" i="9"/>
  <c r="A45" i="10" s="1"/>
  <c r="A45" i="11" s="1"/>
  <c r="A45" i="12" s="1"/>
  <c r="N46" i="9"/>
  <c r="A46" i="10" s="1"/>
  <c r="A46" i="11" s="1"/>
  <c r="A46" i="12" s="1"/>
  <c r="N47" i="9"/>
  <c r="N48" i="9"/>
  <c r="A48" i="10" s="1"/>
  <c r="A48" i="11" s="1"/>
  <c r="A48" i="12" s="1"/>
  <c r="N49" i="9"/>
  <c r="A49" i="10" s="1"/>
  <c r="A49" i="11" s="1"/>
  <c r="A49" i="12" s="1"/>
  <c r="N50" i="9"/>
  <c r="A50" i="10" s="1"/>
  <c r="A50" i="11" s="1"/>
  <c r="A50" i="12" s="1"/>
  <c r="N51" i="9"/>
  <c r="A51" i="10" s="1"/>
  <c r="A51" i="11" s="1"/>
  <c r="A51" i="12" s="1"/>
  <c r="N52" i="9"/>
  <c r="A52" i="10" s="1"/>
  <c r="A52" i="11" s="1"/>
  <c r="A52" i="12" s="1"/>
  <c r="N53" i="9"/>
  <c r="A53" i="10" s="1"/>
  <c r="A53" i="11" s="1"/>
  <c r="A53" i="12" s="1"/>
  <c r="N54" i="9"/>
  <c r="A54" i="10" s="1"/>
  <c r="A54" i="11" s="1"/>
  <c r="A54" i="12" s="1"/>
  <c r="N55" i="9"/>
  <c r="A55" i="10" s="1"/>
  <c r="A55" i="11" s="1"/>
  <c r="A55" i="12" s="1"/>
  <c r="N56" i="9"/>
  <c r="A56" i="10" s="1"/>
  <c r="A56" i="11" s="1"/>
  <c r="A56" i="12" s="1"/>
  <c r="N57" i="9"/>
  <c r="A57" i="10" s="1"/>
  <c r="A57" i="11" s="1"/>
  <c r="A57" i="12" s="1"/>
  <c r="N58" i="9"/>
  <c r="A58" i="10" s="1"/>
  <c r="A58" i="11" s="1"/>
  <c r="A58" i="12" s="1"/>
  <c r="N59" i="9"/>
  <c r="A59" i="10" s="1"/>
  <c r="A59" i="11" s="1"/>
  <c r="A59" i="12" s="1"/>
  <c r="N60" i="9"/>
  <c r="A60" i="10" s="1"/>
  <c r="A60" i="11" s="1"/>
  <c r="A60" i="12" s="1"/>
  <c r="N61" i="9"/>
  <c r="A61" i="10" s="1"/>
  <c r="A61" i="11" s="1"/>
  <c r="A61" i="12" s="1"/>
  <c r="N62" i="9"/>
  <c r="A62" i="10" s="1"/>
  <c r="A62" i="11" s="1"/>
  <c r="A62" i="12" s="1"/>
  <c r="N63" i="9"/>
  <c r="A63" i="10" s="1"/>
  <c r="A63" i="11" s="1"/>
  <c r="A63" i="12" s="1"/>
  <c r="N64" i="9"/>
  <c r="A64" i="10" s="1"/>
  <c r="A64" i="11" s="1"/>
  <c r="A64" i="12" s="1"/>
  <c r="N65" i="9"/>
  <c r="A65" i="10" s="1"/>
  <c r="A65" i="11" s="1"/>
  <c r="A65" i="12" s="1"/>
  <c r="N66" i="9"/>
  <c r="A66" i="10" s="1"/>
  <c r="A66" i="11" s="1"/>
  <c r="A66" i="12" s="1"/>
  <c r="N67" i="9"/>
  <c r="A67" i="10" s="1"/>
  <c r="A67" i="11" s="1"/>
  <c r="A67" i="12" s="1"/>
  <c r="N68" i="9"/>
  <c r="A68" i="10" s="1"/>
  <c r="A68" i="11" s="1"/>
  <c r="A68" i="12" s="1"/>
  <c r="N69" i="9"/>
  <c r="A69" i="10" s="1"/>
  <c r="A69" i="11" s="1"/>
  <c r="A69" i="12" s="1"/>
  <c r="N70" i="9"/>
  <c r="A70" i="10" s="1"/>
  <c r="A70" i="11" s="1"/>
  <c r="A70" i="12" s="1"/>
  <c r="N71" i="9"/>
  <c r="N72" i="9"/>
  <c r="A72" i="10" s="1"/>
  <c r="A72" i="11" s="1"/>
  <c r="A72" i="12" s="1"/>
  <c r="N73" i="9"/>
  <c r="A73" i="10" s="1"/>
  <c r="A73" i="11" s="1"/>
  <c r="A73" i="12" s="1"/>
  <c r="N74" i="9"/>
  <c r="A74" i="10" s="1"/>
  <c r="A74" i="11" s="1"/>
  <c r="A74" i="12" s="1"/>
  <c r="N75" i="9"/>
  <c r="A75" i="10" s="1"/>
  <c r="A75" i="11" s="1"/>
  <c r="A75" i="12" s="1"/>
  <c r="N76" i="9"/>
  <c r="A76" i="10" s="1"/>
  <c r="A76" i="11" s="1"/>
  <c r="A76" i="12" s="1"/>
  <c r="N77" i="9"/>
  <c r="A77" i="10" s="1"/>
  <c r="A77" i="11" s="1"/>
  <c r="A77" i="12" s="1"/>
  <c r="N78" i="9"/>
  <c r="A78" i="10" s="1"/>
  <c r="A78" i="11" s="1"/>
  <c r="A78" i="12" s="1"/>
  <c r="N79" i="9"/>
  <c r="A79" i="10" s="1"/>
  <c r="A79" i="11" s="1"/>
  <c r="A79" i="12" s="1"/>
  <c r="N80" i="9"/>
  <c r="A80" i="10" s="1"/>
  <c r="A80" i="11" s="1"/>
  <c r="A80" i="12" s="1"/>
  <c r="N81" i="9"/>
  <c r="A81" i="10" s="1"/>
  <c r="A81" i="11" s="1"/>
  <c r="A81" i="12" s="1"/>
  <c r="N82" i="9"/>
  <c r="A82" i="10" s="1"/>
  <c r="A82" i="11" s="1"/>
  <c r="A82" i="12" s="1"/>
  <c r="N83" i="9"/>
  <c r="A83" i="10" s="1"/>
  <c r="A83" i="11" s="1"/>
  <c r="A83" i="12" s="1"/>
  <c r="N84" i="9"/>
  <c r="A84" i="10" s="1"/>
  <c r="A84" i="11" s="1"/>
  <c r="A84" i="12" s="1"/>
  <c r="N85" i="9"/>
  <c r="A85" i="10" s="1"/>
  <c r="A85" i="11" s="1"/>
  <c r="A85" i="12" s="1"/>
  <c r="N86" i="9"/>
  <c r="A86" i="10" s="1"/>
  <c r="A86" i="11" s="1"/>
  <c r="A86" i="12" s="1"/>
  <c r="N87" i="9"/>
  <c r="A87" i="10" s="1"/>
  <c r="A87" i="11" s="1"/>
  <c r="A87" i="12" s="1"/>
  <c r="N88" i="9"/>
  <c r="A88" i="10" s="1"/>
  <c r="A88" i="11" s="1"/>
  <c r="A88" i="12" s="1"/>
  <c r="N89" i="9"/>
  <c r="A89" i="10" s="1"/>
  <c r="A89" i="11" s="1"/>
  <c r="A89" i="12" s="1"/>
  <c r="N90" i="9"/>
  <c r="A90" i="10" s="1"/>
  <c r="A90" i="11" s="1"/>
  <c r="A90" i="12" s="1"/>
  <c r="N91" i="9"/>
  <c r="A91" i="10" s="1"/>
  <c r="A91" i="11" s="1"/>
  <c r="A91" i="12" s="1"/>
  <c r="N92" i="9"/>
  <c r="A92" i="10" s="1"/>
  <c r="A92" i="11" s="1"/>
  <c r="A92" i="12" s="1"/>
  <c r="N93" i="9"/>
  <c r="A93" i="10" s="1"/>
  <c r="A93" i="11" s="1"/>
  <c r="A93" i="12" s="1"/>
  <c r="N94" i="9"/>
  <c r="A94" i="10" s="1"/>
  <c r="A94" i="11" s="1"/>
  <c r="A94" i="12" s="1"/>
  <c r="N95" i="9"/>
  <c r="N96" i="9"/>
  <c r="A96" i="10" s="1"/>
  <c r="A96" i="11" s="1"/>
  <c r="A96" i="12" s="1"/>
  <c r="N97" i="9"/>
  <c r="A97" i="10" s="1"/>
  <c r="A97" i="11" s="1"/>
  <c r="A97" i="12" s="1"/>
  <c r="N98" i="9"/>
  <c r="A98" i="10" s="1"/>
  <c r="A98" i="11" s="1"/>
  <c r="A98" i="12" s="1"/>
  <c r="N99" i="9"/>
  <c r="A99" i="10" s="1"/>
  <c r="A99" i="11" s="1"/>
  <c r="A99" i="12" s="1"/>
  <c r="N100" i="9"/>
  <c r="A100" i="10" s="1"/>
  <c r="A100" i="11" s="1"/>
  <c r="A100" i="12" s="1"/>
  <c r="N101" i="9"/>
  <c r="A101" i="10" s="1"/>
  <c r="A101" i="11" s="1"/>
  <c r="A101" i="12" s="1"/>
  <c r="N102" i="9"/>
  <c r="A102" i="10" s="1"/>
  <c r="A102" i="11" s="1"/>
  <c r="A102" i="12" s="1"/>
  <c r="N103" i="9"/>
  <c r="A103" i="10" s="1"/>
  <c r="A103" i="11" s="1"/>
  <c r="A103" i="12" s="1"/>
  <c r="N104" i="9"/>
  <c r="A104" i="10" s="1"/>
  <c r="A104" i="11" s="1"/>
  <c r="A104" i="12" s="1"/>
  <c r="N105" i="9"/>
  <c r="A105" i="10" s="1"/>
  <c r="A105" i="11" s="1"/>
  <c r="A105" i="12" s="1"/>
  <c r="N106" i="9"/>
  <c r="A106" i="10" s="1"/>
  <c r="A106" i="11" s="1"/>
  <c r="A106" i="12" s="1"/>
  <c r="N107" i="9"/>
  <c r="A107" i="10" s="1"/>
  <c r="A107" i="11" s="1"/>
  <c r="A107" i="12" s="1"/>
  <c r="N108" i="9"/>
  <c r="A108" i="10" s="1"/>
  <c r="A108" i="11" s="1"/>
  <c r="A108" i="12" s="1"/>
  <c r="N109" i="9"/>
  <c r="A109" i="10" s="1"/>
  <c r="A109" i="11" s="1"/>
  <c r="A109" i="12" s="1"/>
  <c r="N110" i="9"/>
  <c r="A110" i="10" s="1"/>
  <c r="A110" i="11" s="1"/>
  <c r="A110" i="12" s="1"/>
  <c r="N111" i="9"/>
  <c r="A111" i="10" s="1"/>
  <c r="A111" i="11" s="1"/>
  <c r="A111" i="12" s="1"/>
  <c r="N112" i="9"/>
  <c r="A112" i="10" s="1"/>
  <c r="A112" i="11" s="1"/>
  <c r="A112" i="12" s="1"/>
  <c r="N113" i="9"/>
  <c r="A113" i="10" s="1"/>
  <c r="A113" i="11" s="1"/>
  <c r="A113" i="12" s="1"/>
  <c r="N114" i="9"/>
  <c r="A114" i="10" s="1"/>
  <c r="A114" i="11" s="1"/>
  <c r="A114" i="12" s="1"/>
  <c r="N115" i="9"/>
  <c r="A115" i="10" s="1"/>
  <c r="A115" i="11" s="1"/>
  <c r="A115" i="12" s="1"/>
  <c r="N116" i="9"/>
  <c r="A116" i="10" s="1"/>
  <c r="A116" i="11" s="1"/>
  <c r="A116" i="12" s="1"/>
  <c r="N117" i="9"/>
  <c r="A117" i="10" s="1"/>
  <c r="A117" i="11" s="1"/>
  <c r="A117" i="12" s="1"/>
  <c r="N118" i="9"/>
  <c r="A118" i="10" s="1"/>
  <c r="A118" i="11" s="1"/>
  <c r="A118" i="12" s="1"/>
  <c r="N119" i="9"/>
  <c r="N120" i="9"/>
  <c r="A120" i="10" s="1"/>
  <c r="A120" i="11" s="1"/>
  <c r="A120" i="12" s="1"/>
  <c r="N121" i="9"/>
  <c r="A121" i="10" s="1"/>
  <c r="A121" i="11" s="1"/>
  <c r="A121" i="12" s="1"/>
  <c r="N122" i="9"/>
  <c r="A122" i="10" s="1"/>
  <c r="A122" i="11" s="1"/>
  <c r="A122" i="12" s="1"/>
  <c r="N123" i="9"/>
  <c r="A123" i="10" s="1"/>
  <c r="A123" i="11" s="1"/>
  <c r="A123" i="12" s="1"/>
  <c r="N124" i="9"/>
  <c r="A124" i="10" s="1"/>
  <c r="A124" i="11" s="1"/>
  <c r="A124" i="12" s="1"/>
  <c r="N125" i="9"/>
  <c r="A125" i="10" s="1"/>
  <c r="A125" i="11" s="1"/>
  <c r="A125" i="12" s="1"/>
  <c r="N126" i="9"/>
  <c r="A126" i="10" s="1"/>
  <c r="A126" i="11" s="1"/>
  <c r="A126" i="12" s="1"/>
  <c r="N127" i="9"/>
  <c r="A127" i="10" s="1"/>
  <c r="A127" i="11" s="1"/>
  <c r="A127" i="12" s="1"/>
  <c r="N128" i="9"/>
  <c r="A128" i="10" s="1"/>
  <c r="A128" i="11" s="1"/>
  <c r="A128" i="12" s="1"/>
  <c r="N129" i="9"/>
  <c r="A129" i="10" s="1"/>
  <c r="A129" i="11" s="1"/>
  <c r="A129" i="12" s="1"/>
  <c r="N130" i="9"/>
  <c r="A130" i="10" s="1"/>
  <c r="A130" i="11" s="1"/>
  <c r="A130" i="12" s="1"/>
  <c r="N131" i="9"/>
  <c r="A131" i="10" s="1"/>
  <c r="A131" i="11" s="1"/>
  <c r="A131" i="12" s="1"/>
  <c r="N132" i="9"/>
  <c r="A132" i="10" s="1"/>
  <c r="A132" i="11" s="1"/>
  <c r="A132" i="12" s="1"/>
  <c r="N133" i="9"/>
  <c r="A133" i="10" s="1"/>
  <c r="A133" i="11" s="1"/>
  <c r="A133" i="12" s="1"/>
  <c r="N134" i="9"/>
  <c r="A134" i="10" s="1"/>
  <c r="A134" i="11" s="1"/>
  <c r="A134" i="12" s="1"/>
  <c r="N135" i="9"/>
  <c r="A135" i="10" s="1"/>
  <c r="A135" i="11" s="1"/>
  <c r="A135" i="12" s="1"/>
  <c r="N136" i="9"/>
  <c r="A136" i="10" s="1"/>
  <c r="A136" i="11" s="1"/>
  <c r="A136" i="12" s="1"/>
  <c r="N137" i="9"/>
  <c r="A137" i="10" s="1"/>
  <c r="A137" i="11" s="1"/>
  <c r="A137" i="12" s="1"/>
  <c r="N138" i="9"/>
  <c r="A138" i="10" s="1"/>
  <c r="A138" i="11" s="1"/>
  <c r="A138" i="12" s="1"/>
  <c r="N139" i="9"/>
  <c r="A139" i="10" s="1"/>
  <c r="A139" i="11" s="1"/>
  <c r="A139" i="12" s="1"/>
  <c r="N140" i="9"/>
  <c r="A140" i="10" s="1"/>
  <c r="A140" i="11" s="1"/>
  <c r="A140" i="12" s="1"/>
  <c r="N141" i="9"/>
  <c r="A141" i="10" s="1"/>
  <c r="A141" i="11" s="1"/>
  <c r="A141" i="12" s="1"/>
  <c r="N142" i="9"/>
  <c r="A142" i="10" s="1"/>
  <c r="A142" i="11" s="1"/>
  <c r="A142" i="12" s="1"/>
  <c r="N143" i="9"/>
  <c r="N144" i="9"/>
  <c r="A144" i="10" s="1"/>
  <c r="A144" i="11" s="1"/>
  <c r="A144" i="12" s="1"/>
  <c r="N145" i="9"/>
  <c r="A145" i="10" s="1"/>
  <c r="A145" i="11" s="1"/>
  <c r="A145" i="12" s="1"/>
  <c r="N146" i="9"/>
  <c r="A146" i="10" s="1"/>
  <c r="A146" i="11" s="1"/>
  <c r="A146" i="12" s="1"/>
  <c r="N147" i="9"/>
  <c r="A147" i="10" s="1"/>
  <c r="A147" i="11" s="1"/>
  <c r="A147" i="12" s="1"/>
  <c r="N148" i="9"/>
  <c r="A148" i="10" s="1"/>
  <c r="A148" i="11" s="1"/>
  <c r="A148" i="12" s="1"/>
  <c r="N149" i="9"/>
  <c r="A149" i="10" s="1"/>
  <c r="A149" i="11" s="1"/>
  <c r="A149" i="12" s="1"/>
  <c r="N150" i="9"/>
  <c r="A150" i="10" s="1"/>
  <c r="A150" i="11" s="1"/>
  <c r="A150" i="12" s="1"/>
  <c r="N151" i="9"/>
  <c r="A151" i="10" s="1"/>
  <c r="A151" i="11" s="1"/>
  <c r="A151" i="12" s="1"/>
  <c r="N152" i="9"/>
  <c r="A152" i="10" s="1"/>
  <c r="A152" i="11" s="1"/>
  <c r="A152" i="12" s="1"/>
  <c r="N153" i="9"/>
  <c r="A153" i="10" s="1"/>
  <c r="A153" i="11" s="1"/>
  <c r="A153" i="12" s="1"/>
  <c r="N154" i="9"/>
  <c r="A154" i="10" s="1"/>
  <c r="A154" i="11" s="1"/>
  <c r="A154" i="12" s="1"/>
  <c r="N155" i="9"/>
  <c r="A155" i="10" s="1"/>
  <c r="A155" i="11" s="1"/>
  <c r="A155" i="12" s="1"/>
  <c r="N156" i="9"/>
  <c r="A156" i="10" s="1"/>
  <c r="A156" i="11" s="1"/>
  <c r="A156" i="12" s="1"/>
  <c r="N157" i="9"/>
  <c r="A157" i="10" s="1"/>
  <c r="A157" i="11" s="1"/>
  <c r="A157" i="12" s="1"/>
  <c r="N158" i="9"/>
  <c r="A158" i="10" s="1"/>
  <c r="A158" i="11" s="1"/>
  <c r="A158" i="12" s="1"/>
  <c r="N159" i="9"/>
  <c r="A159" i="10" s="1"/>
  <c r="A159" i="11" s="1"/>
  <c r="A159" i="12" s="1"/>
  <c r="N160" i="9"/>
  <c r="A160" i="10" s="1"/>
  <c r="A160" i="11" s="1"/>
  <c r="A160" i="12" s="1"/>
  <c r="N161" i="9"/>
  <c r="A161" i="10" s="1"/>
  <c r="A161" i="11" s="1"/>
  <c r="A161" i="12" s="1"/>
  <c r="N162" i="9"/>
  <c r="A162" i="10" s="1"/>
  <c r="A162" i="11" s="1"/>
  <c r="A162" i="12" s="1"/>
  <c r="N163" i="9"/>
  <c r="A163" i="10" s="1"/>
  <c r="A163" i="11" s="1"/>
  <c r="A163" i="12" s="1"/>
  <c r="N164" i="9"/>
  <c r="A164" i="10" s="1"/>
  <c r="A164" i="11" s="1"/>
  <c r="A164" i="12" s="1"/>
  <c r="N165" i="9"/>
  <c r="A165" i="10" s="1"/>
  <c r="A165" i="11" s="1"/>
  <c r="A165" i="12" s="1"/>
  <c r="N166" i="9"/>
  <c r="A166" i="10" s="1"/>
  <c r="A166" i="11" s="1"/>
  <c r="A166" i="12" s="1"/>
  <c r="N167" i="9"/>
  <c r="N168" i="9"/>
  <c r="A168" i="10" s="1"/>
  <c r="A168" i="11" s="1"/>
  <c r="A168" i="12" s="1"/>
  <c r="N169" i="9"/>
  <c r="A169" i="10" s="1"/>
  <c r="A169" i="11" s="1"/>
  <c r="A169" i="12" s="1"/>
  <c r="N170" i="9"/>
  <c r="A170" i="10" s="1"/>
  <c r="A170" i="11" s="1"/>
  <c r="A170" i="12" s="1"/>
  <c r="N171" i="9"/>
  <c r="A171" i="10" s="1"/>
  <c r="A171" i="11" s="1"/>
  <c r="A171" i="12" s="1"/>
  <c r="N172" i="9"/>
  <c r="A172" i="10" s="1"/>
  <c r="A172" i="11" s="1"/>
  <c r="A172" i="12" s="1"/>
  <c r="N173" i="9"/>
  <c r="A173" i="10" s="1"/>
  <c r="A173" i="11" s="1"/>
  <c r="A173" i="12" s="1"/>
  <c r="N174" i="9"/>
  <c r="A174" i="10" s="1"/>
  <c r="A174" i="11" s="1"/>
  <c r="A174" i="12" s="1"/>
  <c r="N175" i="9"/>
  <c r="A175" i="10" s="1"/>
  <c r="A175" i="11" s="1"/>
  <c r="A175" i="12" s="1"/>
  <c r="N176" i="9"/>
  <c r="A176" i="10" s="1"/>
  <c r="A176" i="11" s="1"/>
  <c r="A176" i="12" s="1"/>
  <c r="N177" i="9"/>
  <c r="A177" i="10" s="1"/>
  <c r="A177" i="11" s="1"/>
  <c r="A177" i="12" s="1"/>
  <c r="N178" i="9"/>
  <c r="A178" i="10" s="1"/>
  <c r="A178" i="11" s="1"/>
  <c r="A178" i="12" s="1"/>
  <c r="N179" i="9"/>
  <c r="A179" i="10" s="1"/>
  <c r="A179" i="11" s="1"/>
  <c r="A179" i="12" s="1"/>
  <c r="N180" i="9"/>
  <c r="A180" i="10" s="1"/>
  <c r="A180" i="11" s="1"/>
  <c r="A180" i="12" s="1"/>
  <c r="N181" i="9"/>
  <c r="A181" i="10" s="1"/>
  <c r="A181" i="11" s="1"/>
  <c r="A181" i="12" s="1"/>
  <c r="N182" i="9"/>
  <c r="A182" i="10" s="1"/>
  <c r="A182" i="11" s="1"/>
  <c r="A182" i="12" s="1"/>
  <c r="N183" i="9"/>
  <c r="A183" i="10" s="1"/>
  <c r="A183" i="11" s="1"/>
  <c r="A183" i="12" s="1"/>
  <c r="N184" i="9"/>
  <c r="A184" i="10" s="1"/>
  <c r="A184" i="11" s="1"/>
  <c r="A184" i="12" s="1"/>
  <c r="N185" i="9"/>
  <c r="A185" i="10" s="1"/>
  <c r="A185" i="11" s="1"/>
  <c r="A185" i="12" s="1"/>
  <c r="N186" i="9"/>
  <c r="A186" i="10" s="1"/>
  <c r="A186" i="11" s="1"/>
  <c r="A186" i="12" s="1"/>
  <c r="N187" i="9"/>
  <c r="A187" i="10" s="1"/>
  <c r="A187" i="11" s="1"/>
  <c r="A187" i="12" s="1"/>
  <c r="N188" i="9"/>
  <c r="A188" i="10" s="1"/>
  <c r="A188" i="11" s="1"/>
  <c r="A188" i="12" s="1"/>
  <c r="N189" i="9"/>
  <c r="A189" i="10" s="1"/>
  <c r="A189" i="11" s="1"/>
  <c r="A189" i="12" s="1"/>
  <c r="N190" i="9"/>
  <c r="A190" i="10" s="1"/>
  <c r="A190" i="11" s="1"/>
  <c r="A190" i="12" s="1"/>
  <c r="N191" i="9"/>
  <c r="N192" i="9"/>
  <c r="A192" i="10" s="1"/>
  <c r="A192" i="11" s="1"/>
  <c r="A192" i="12" s="1"/>
  <c r="N193" i="9"/>
  <c r="A193" i="10" s="1"/>
  <c r="A193" i="11" s="1"/>
  <c r="A193" i="12" s="1"/>
  <c r="N194" i="9"/>
  <c r="A194" i="10" s="1"/>
  <c r="A194" i="11" s="1"/>
  <c r="A194" i="12" s="1"/>
  <c r="N195" i="9"/>
  <c r="A195" i="10" s="1"/>
  <c r="A195" i="11" s="1"/>
  <c r="A195" i="12" s="1"/>
  <c r="N196" i="9"/>
  <c r="A196" i="10" s="1"/>
  <c r="A196" i="11" s="1"/>
  <c r="A196" i="12" s="1"/>
  <c r="N197" i="9"/>
  <c r="A197" i="10" s="1"/>
  <c r="A197" i="11" s="1"/>
  <c r="A197" i="12" s="1"/>
  <c r="N198" i="9"/>
  <c r="A198" i="10" s="1"/>
  <c r="A198" i="11" s="1"/>
  <c r="A198" i="12" s="1"/>
  <c r="N199" i="9"/>
  <c r="A199" i="10" s="1"/>
  <c r="A199" i="11" s="1"/>
  <c r="A199" i="12" s="1"/>
  <c r="N200" i="9"/>
  <c r="A200" i="10" s="1"/>
  <c r="A200" i="11" s="1"/>
  <c r="A200" i="12" s="1"/>
  <c r="N201" i="9"/>
  <c r="A201" i="10" s="1"/>
  <c r="A201" i="11" s="1"/>
  <c r="A201" i="12" s="1"/>
  <c r="N202" i="9"/>
  <c r="A202" i="10" s="1"/>
  <c r="A202" i="11" s="1"/>
  <c r="A202" i="12" s="1"/>
  <c r="N203" i="9"/>
  <c r="A203" i="10" s="1"/>
  <c r="A203" i="11" s="1"/>
  <c r="A203" i="12" s="1"/>
  <c r="N204" i="9"/>
  <c r="A204" i="10" s="1"/>
  <c r="A204" i="11" s="1"/>
  <c r="A204" i="12" s="1"/>
  <c r="N205" i="9"/>
  <c r="A205" i="10" s="1"/>
  <c r="A205" i="11" s="1"/>
  <c r="A205" i="12" s="1"/>
  <c r="N206" i="9"/>
  <c r="A206" i="10" s="1"/>
  <c r="A206" i="11" s="1"/>
  <c r="A206" i="12" s="1"/>
  <c r="N207" i="9"/>
  <c r="A207" i="10" s="1"/>
  <c r="A207" i="11" s="1"/>
  <c r="A207" i="12" s="1"/>
  <c r="N208" i="9"/>
  <c r="A208" i="10" s="1"/>
  <c r="A208" i="11" s="1"/>
  <c r="A208" i="12" s="1"/>
  <c r="N209" i="9"/>
  <c r="A209" i="10" s="1"/>
  <c r="A209" i="11" s="1"/>
  <c r="A209" i="12" s="1"/>
  <c r="N210" i="9"/>
  <c r="A210" i="10" s="1"/>
  <c r="A210" i="11" s="1"/>
  <c r="A210" i="12" s="1"/>
  <c r="N211" i="9"/>
  <c r="A211" i="10" s="1"/>
  <c r="A211" i="11" s="1"/>
  <c r="A211" i="12" s="1"/>
  <c r="N212" i="9"/>
  <c r="A212" i="10" s="1"/>
  <c r="A212" i="11" s="1"/>
  <c r="A212" i="12" s="1"/>
  <c r="N213" i="9"/>
  <c r="A213" i="10" s="1"/>
  <c r="A213" i="11" s="1"/>
  <c r="A213" i="12" s="1"/>
  <c r="N214" i="9"/>
  <c r="A214" i="10" s="1"/>
  <c r="A214" i="11" s="1"/>
  <c r="A214" i="12" s="1"/>
  <c r="N215" i="9"/>
  <c r="N216" i="9"/>
  <c r="A216" i="10" s="1"/>
  <c r="A216" i="11" s="1"/>
  <c r="A216" i="12" s="1"/>
  <c r="N217" i="9"/>
  <c r="A217" i="10" s="1"/>
  <c r="A217" i="11" s="1"/>
  <c r="A217" i="12" s="1"/>
  <c r="N218" i="9"/>
  <c r="A218" i="10" s="1"/>
  <c r="A218" i="11" s="1"/>
  <c r="A218" i="12" s="1"/>
  <c r="N219" i="9"/>
  <c r="A219" i="10" s="1"/>
  <c r="A219" i="11" s="1"/>
  <c r="A219" i="12" s="1"/>
  <c r="N220" i="9"/>
  <c r="A220" i="10" s="1"/>
  <c r="A220" i="11" s="1"/>
  <c r="A220" i="12" s="1"/>
  <c r="N221" i="9"/>
  <c r="A221" i="10" s="1"/>
  <c r="A221" i="11" s="1"/>
  <c r="A221" i="12" s="1"/>
  <c r="N222" i="9"/>
  <c r="A222" i="10" s="1"/>
  <c r="A222" i="11" s="1"/>
  <c r="A222" i="12" s="1"/>
  <c r="N223" i="9"/>
  <c r="A223" i="10" s="1"/>
  <c r="A223" i="11" s="1"/>
  <c r="A223" i="12" s="1"/>
  <c r="N224" i="9"/>
  <c r="A224" i="10" s="1"/>
  <c r="A224" i="11" s="1"/>
  <c r="A224" i="12" s="1"/>
  <c r="N225" i="9"/>
  <c r="A225" i="10" s="1"/>
  <c r="A225" i="11" s="1"/>
  <c r="A225" i="12" s="1"/>
  <c r="N1" i="9"/>
  <c r="A1" i="10" s="1"/>
  <c r="R136" i="11" l="1"/>
  <c r="U136" i="11" s="1"/>
  <c r="W136" i="11" s="1"/>
  <c r="X136" i="11" s="1"/>
  <c r="Y136" i="11" s="1"/>
  <c r="Z136" i="11" s="1"/>
  <c r="AA136" i="11" s="1"/>
  <c r="I136" i="11"/>
  <c r="L136" i="11"/>
  <c r="G137" i="11"/>
  <c r="Q137" i="11" s="1"/>
  <c r="V137" i="11" s="1"/>
  <c r="H122" i="11"/>
  <c r="M86" i="11"/>
  <c r="N86" i="11"/>
  <c r="O86" i="11" s="1"/>
  <c r="S86" i="11"/>
  <c r="G74" i="11"/>
  <c r="H87" i="11"/>
  <c r="G123" i="11" l="1"/>
  <c r="H137" i="11"/>
  <c r="M136" i="11"/>
  <c r="S136" i="11"/>
  <c r="N136" i="11"/>
  <c r="O136" i="11" s="1"/>
  <c r="R87" i="11"/>
  <c r="U87" i="11" s="1"/>
  <c r="W87" i="11" s="1"/>
  <c r="X87" i="11" s="1"/>
  <c r="Y87" i="11" s="1"/>
  <c r="Z87" i="11" s="1"/>
  <c r="AA87" i="11" s="1"/>
  <c r="I87" i="11"/>
  <c r="L87" i="11"/>
  <c r="H74" i="11"/>
  <c r="G88" i="11"/>
  <c r="Q88" i="11" s="1"/>
  <c r="V88" i="11" s="1"/>
  <c r="Y38" i="10"/>
  <c r="S87" i="11" l="1"/>
  <c r="M87" i="11"/>
  <c r="N87" i="11"/>
  <c r="O87" i="11" s="1"/>
  <c r="L137" i="11"/>
  <c r="R137" i="11"/>
  <c r="U137" i="11" s="1"/>
  <c r="W137" i="11" s="1"/>
  <c r="X137" i="11" s="1"/>
  <c r="Y137" i="11" s="1"/>
  <c r="Z137" i="11" s="1"/>
  <c r="AA137" i="11" s="1"/>
  <c r="I137" i="11"/>
  <c r="H123" i="11"/>
  <c r="G138" i="11"/>
  <c r="Q138" i="11" s="1"/>
  <c r="V138" i="11" s="1"/>
  <c r="H88" i="11"/>
  <c r="G75" i="11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H1" i="2"/>
  <c r="H1" i="3" s="1"/>
  <c r="H1" i="4" s="1"/>
  <c r="H1" i="5" s="1"/>
  <c r="G44" i="5"/>
  <c r="G56" i="5"/>
  <c r="G116" i="5"/>
  <c r="G128" i="5"/>
  <c r="E30" i="5"/>
  <c r="F30" i="5" s="1"/>
  <c r="E102" i="5"/>
  <c r="F102" i="5" s="1"/>
  <c r="D70" i="5"/>
  <c r="D82" i="5"/>
  <c r="G152" i="4"/>
  <c r="D5" i="4"/>
  <c r="D113" i="4"/>
  <c r="D173" i="4"/>
  <c r="D245" i="4"/>
  <c r="D82" i="2"/>
  <c r="G1" i="2"/>
  <c r="G1" i="3" s="1"/>
  <c r="G1" i="4" s="1"/>
  <c r="G1" i="5" s="1"/>
  <c r="E1" i="2"/>
  <c r="E1" i="3" s="1"/>
  <c r="E1" i="4" s="1"/>
  <c r="E1" i="5" s="1"/>
  <c r="F1" i="2"/>
  <c r="F1" i="3" s="1"/>
  <c r="F1" i="4" s="1"/>
  <c r="F1" i="5" s="1"/>
  <c r="D1" i="2"/>
  <c r="D1" i="3" s="1"/>
  <c r="D1" i="4" s="1"/>
  <c r="D1" i="5" s="1"/>
  <c r="C3" i="5"/>
  <c r="G3" i="5" s="1"/>
  <c r="C4" i="5"/>
  <c r="G4" i="5" s="1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  <c r="C27" i="5"/>
  <c r="G27" i="5" s="1"/>
  <c r="C28" i="5"/>
  <c r="G28" i="5" s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C57" i="5"/>
  <c r="G57" i="5" s="1"/>
  <c r="C58" i="5"/>
  <c r="G58" i="5" s="1"/>
  <c r="C59" i="5"/>
  <c r="G59" i="5" s="1"/>
  <c r="C60" i="5"/>
  <c r="G60" i="5" s="1"/>
  <c r="C61" i="5"/>
  <c r="G61" i="5" s="1"/>
  <c r="C62" i="5"/>
  <c r="G62" i="5" s="1"/>
  <c r="C63" i="5"/>
  <c r="G63" i="5" s="1"/>
  <c r="C64" i="5"/>
  <c r="G64" i="5" s="1"/>
  <c r="C65" i="5"/>
  <c r="G65" i="5" s="1"/>
  <c r="C66" i="5"/>
  <c r="G66" i="5" s="1"/>
  <c r="C67" i="5"/>
  <c r="G67" i="5" s="1"/>
  <c r="C68" i="5"/>
  <c r="G68" i="5" s="1"/>
  <c r="C69" i="5"/>
  <c r="G69" i="5" s="1"/>
  <c r="C70" i="5"/>
  <c r="G70" i="5" s="1"/>
  <c r="C71" i="5"/>
  <c r="G71" i="5" s="1"/>
  <c r="C72" i="5"/>
  <c r="G72" i="5" s="1"/>
  <c r="C73" i="5"/>
  <c r="G73" i="5" s="1"/>
  <c r="C74" i="5"/>
  <c r="G74" i="5" s="1"/>
  <c r="C75" i="5"/>
  <c r="G75" i="5" s="1"/>
  <c r="C76" i="5"/>
  <c r="G76" i="5" s="1"/>
  <c r="C77" i="5"/>
  <c r="G77" i="5" s="1"/>
  <c r="C78" i="5"/>
  <c r="G78" i="5" s="1"/>
  <c r="C79" i="5"/>
  <c r="G79" i="5" s="1"/>
  <c r="C80" i="5"/>
  <c r="G80" i="5" s="1"/>
  <c r="C81" i="5"/>
  <c r="G81" i="5" s="1"/>
  <c r="C82" i="5"/>
  <c r="G82" i="5" s="1"/>
  <c r="C83" i="5"/>
  <c r="G83" i="5" s="1"/>
  <c r="C84" i="5"/>
  <c r="G84" i="5" s="1"/>
  <c r="C85" i="5"/>
  <c r="G85" i="5" s="1"/>
  <c r="C86" i="5"/>
  <c r="G86" i="5" s="1"/>
  <c r="C87" i="5"/>
  <c r="G87" i="5" s="1"/>
  <c r="C88" i="5"/>
  <c r="G88" i="5" s="1"/>
  <c r="C89" i="5"/>
  <c r="G89" i="5" s="1"/>
  <c r="C90" i="5"/>
  <c r="G90" i="5" s="1"/>
  <c r="C91" i="5"/>
  <c r="G91" i="5" s="1"/>
  <c r="C92" i="5"/>
  <c r="G92" i="5" s="1"/>
  <c r="C93" i="5"/>
  <c r="G93" i="5" s="1"/>
  <c r="C94" i="5"/>
  <c r="G94" i="5" s="1"/>
  <c r="C95" i="5"/>
  <c r="G95" i="5" s="1"/>
  <c r="C96" i="5"/>
  <c r="G96" i="5" s="1"/>
  <c r="C97" i="5"/>
  <c r="G97" i="5" s="1"/>
  <c r="C98" i="5"/>
  <c r="G98" i="5" s="1"/>
  <c r="C99" i="5"/>
  <c r="G99" i="5" s="1"/>
  <c r="C100" i="5"/>
  <c r="G100" i="5" s="1"/>
  <c r="C101" i="5"/>
  <c r="G101" i="5" s="1"/>
  <c r="C102" i="5"/>
  <c r="G102" i="5" s="1"/>
  <c r="C103" i="5"/>
  <c r="G103" i="5" s="1"/>
  <c r="C104" i="5"/>
  <c r="G104" i="5" s="1"/>
  <c r="C105" i="5"/>
  <c r="G105" i="5" s="1"/>
  <c r="C106" i="5"/>
  <c r="G106" i="5" s="1"/>
  <c r="C107" i="5"/>
  <c r="G107" i="5" s="1"/>
  <c r="C108" i="5"/>
  <c r="G108" i="5" s="1"/>
  <c r="C109" i="5"/>
  <c r="G109" i="5" s="1"/>
  <c r="C110" i="5"/>
  <c r="G110" i="5" s="1"/>
  <c r="C111" i="5"/>
  <c r="G111" i="5" s="1"/>
  <c r="C112" i="5"/>
  <c r="G112" i="5" s="1"/>
  <c r="C113" i="5"/>
  <c r="G113" i="5" s="1"/>
  <c r="C114" i="5"/>
  <c r="G114" i="5" s="1"/>
  <c r="C115" i="5"/>
  <c r="G115" i="5" s="1"/>
  <c r="C116" i="5"/>
  <c r="C117" i="5"/>
  <c r="G117" i="5" s="1"/>
  <c r="C118" i="5"/>
  <c r="G118" i="5" s="1"/>
  <c r="C119" i="5"/>
  <c r="G119" i="5" s="1"/>
  <c r="C120" i="5"/>
  <c r="G120" i="5" s="1"/>
  <c r="C121" i="5"/>
  <c r="G121" i="5" s="1"/>
  <c r="C122" i="5"/>
  <c r="G122" i="5" s="1"/>
  <c r="C123" i="5"/>
  <c r="G123" i="5" s="1"/>
  <c r="C124" i="5"/>
  <c r="G124" i="5" s="1"/>
  <c r="C125" i="5"/>
  <c r="G125" i="5" s="1"/>
  <c r="C126" i="5"/>
  <c r="G126" i="5" s="1"/>
  <c r="C127" i="5"/>
  <c r="G127" i="5" s="1"/>
  <c r="C128" i="5"/>
  <c r="C129" i="5"/>
  <c r="G129" i="5" s="1"/>
  <c r="C130" i="5"/>
  <c r="G130" i="5" s="1"/>
  <c r="C131" i="5"/>
  <c r="G131" i="5" s="1"/>
  <c r="C132" i="5"/>
  <c r="G132" i="5" s="1"/>
  <c r="C133" i="5"/>
  <c r="G133" i="5" s="1"/>
  <c r="C134" i="5"/>
  <c r="G134" i="5" s="1"/>
  <c r="C135" i="5"/>
  <c r="G135" i="5" s="1"/>
  <c r="C136" i="5"/>
  <c r="G136" i="5" s="1"/>
  <c r="C137" i="5"/>
  <c r="G137" i="5" s="1"/>
  <c r="C138" i="5"/>
  <c r="G138" i="5" s="1"/>
  <c r="C139" i="5"/>
  <c r="G139" i="5" s="1"/>
  <c r="C140" i="5"/>
  <c r="G140" i="5" s="1"/>
  <c r="C141" i="5"/>
  <c r="G141" i="5" s="1"/>
  <c r="C142" i="5"/>
  <c r="G142" i="5" s="1"/>
  <c r="C143" i="5"/>
  <c r="G143" i="5" s="1"/>
  <c r="C144" i="5"/>
  <c r="G144" i="5" s="1"/>
  <c r="C145" i="5"/>
  <c r="G145" i="5" s="1"/>
  <c r="C146" i="5"/>
  <c r="G146" i="5" s="1"/>
  <c r="C147" i="5"/>
  <c r="G147" i="5" s="1"/>
  <c r="C148" i="5"/>
  <c r="G148" i="5" s="1"/>
  <c r="C149" i="5"/>
  <c r="G149" i="5" s="1"/>
  <c r="C150" i="5"/>
  <c r="G150" i="5" s="1"/>
  <c r="C151" i="5"/>
  <c r="G151" i="5" s="1"/>
  <c r="C152" i="5"/>
  <c r="G152" i="5" s="1"/>
  <c r="C153" i="5"/>
  <c r="G153" i="5" s="1"/>
  <c r="C154" i="5"/>
  <c r="G154" i="5" s="1"/>
  <c r="C155" i="5"/>
  <c r="G155" i="5" s="1"/>
  <c r="C156" i="5"/>
  <c r="G156" i="5" s="1"/>
  <c r="C157" i="5"/>
  <c r="G157" i="5" s="1"/>
  <c r="C158" i="5"/>
  <c r="G158" i="5" s="1"/>
  <c r="C159" i="5"/>
  <c r="G159" i="5" s="1"/>
  <c r="C160" i="5"/>
  <c r="G160" i="5" s="1"/>
  <c r="C161" i="5"/>
  <c r="G161" i="5" s="1"/>
  <c r="C162" i="5"/>
  <c r="G162" i="5" s="1"/>
  <c r="C163" i="5"/>
  <c r="G163" i="5" s="1"/>
  <c r="C164" i="5"/>
  <c r="G164" i="5" s="1"/>
  <c r="C165" i="5"/>
  <c r="G165" i="5" s="1"/>
  <c r="B3" i="5"/>
  <c r="B4" i="5"/>
  <c r="D4" i="5" s="1"/>
  <c r="B5" i="5"/>
  <c r="D5" i="5" s="1"/>
  <c r="B6" i="5"/>
  <c r="D6" i="5" s="1"/>
  <c r="B7" i="5"/>
  <c r="B8" i="5"/>
  <c r="B9" i="5"/>
  <c r="B10" i="5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B20" i="5"/>
  <c r="B21" i="5"/>
  <c r="B22" i="5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D29" i="5" s="1"/>
  <c r="B30" i="5"/>
  <c r="D30" i="5" s="1"/>
  <c r="B31" i="5"/>
  <c r="B32" i="5"/>
  <c r="B33" i="5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D40" i="5" s="1"/>
  <c r="B41" i="5"/>
  <c r="D41" i="5" s="1"/>
  <c r="B42" i="5"/>
  <c r="D42" i="5" s="1"/>
  <c r="B43" i="5"/>
  <c r="B44" i="5"/>
  <c r="B45" i="5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B56" i="5"/>
  <c r="B57" i="5"/>
  <c r="B58" i="5"/>
  <c r="D58" i="5" s="1"/>
  <c r="B59" i="5"/>
  <c r="D59" i="5" s="1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D66" i="5" s="1"/>
  <c r="B67" i="5"/>
  <c r="B68" i="5"/>
  <c r="B69" i="5"/>
  <c r="B70" i="5"/>
  <c r="B71" i="5"/>
  <c r="D71" i="5" s="1"/>
  <c r="B72" i="5"/>
  <c r="D72" i="5" s="1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B80" i="5"/>
  <c r="B81" i="5"/>
  <c r="B82" i="5"/>
  <c r="B83" i="5"/>
  <c r="D83" i="5" s="1"/>
  <c r="B84" i="5"/>
  <c r="D84" i="5" s="1"/>
  <c r="B85" i="5"/>
  <c r="D85" i="5" s="1"/>
  <c r="B86" i="5"/>
  <c r="D86" i="5" s="1"/>
  <c r="B87" i="5"/>
  <c r="D87" i="5" s="1"/>
  <c r="B88" i="5"/>
  <c r="D88" i="5" s="1"/>
  <c r="B89" i="5"/>
  <c r="D89" i="5" s="1"/>
  <c r="B90" i="5"/>
  <c r="D90" i="5" s="1"/>
  <c r="B91" i="5"/>
  <c r="B92" i="5"/>
  <c r="B93" i="5"/>
  <c r="B94" i="5"/>
  <c r="B95" i="5"/>
  <c r="D95" i="5" s="1"/>
  <c r="B96" i="5"/>
  <c r="D96" i="5" s="1"/>
  <c r="B97" i="5"/>
  <c r="D97" i="5" s="1"/>
  <c r="B98" i="5"/>
  <c r="D98" i="5" s="1"/>
  <c r="B99" i="5"/>
  <c r="D99" i="5" s="1"/>
  <c r="B100" i="5"/>
  <c r="D100" i="5" s="1"/>
  <c r="B101" i="5"/>
  <c r="D101" i="5" s="1"/>
  <c r="B102" i="5"/>
  <c r="D102" i="5" s="1"/>
  <c r="B103" i="5"/>
  <c r="B104" i="5"/>
  <c r="B105" i="5"/>
  <c r="B106" i="5"/>
  <c r="B107" i="5"/>
  <c r="D107" i="5" s="1"/>
  <c r="B108" i="5"/>
  <c r="D108" i="5" s="1"/>
  <c r="B109" i="5"/>
  <c r="D109" i="5" s="1"/>
  <c r="B110" i="5"/>
  <c r="D110" i="5" s="1"/>
  <c r="B111" i="5"/>
  <c r="D111" i="5" s="1"/>
  <c r="B112" i="5"/>
  <c r="D112" i="5" s="1"/>
  <c r="B113" i="5"/>
  <c r="D113" i="5" s="1"/>
  <c r="B114" i="5"/>
  <c r="D114" i="5" s="1"/>
  <c r="B115" i="5"/>
  <c r="B116" i="5"/>
  <c r="D116" i="5" s="1"/>
  <c r="B117" i="5"/>
  <c r="B118" i="5"/>
  <c r="B119" i="5"/>
  <c r="D119" i="5" s="1"/>
  <c r="B120" i="5"/>
  <c r="D120" i="5" s="1"/>
  <c r="B121" i="5"/>
  <c r="D121" i="5" s="1"/>
  <c r="B122" i="5"/>
  <c r="D122" i="5" s="1"/>
  <c r="B123" i="5"/>
  <c r="D123" i="5" s="1"/>
  <c r="B124" i="5"/>
  <c r="D124" i="5" s="1"/>
  <c r="B125" i="5"/>
  <c r="D125" i="5" s="1"/>
  <c r="B126" i="5"/>
  <c r="D126" i="5" s="1"/>
  <c r="B127" i="5"/>
  <c r="B128" i="5"/>
  <c r="B129" i="5"/>
  <c r="B130" i="5"/>
  <c r="B131" i="5"/>
  <c r="D131" i="5" s="1"/>
  <c r="B132" i="5"/>
  <c r="D132" i="5" s="1"/>
  <c r="B133" i="5"/>
  <c r="D133" i="5" s="1"/>
  <c r="B134" i="5"/>
  <c r="D134" i="5" s="1"/>
  <c r="B135" i="5"/>
  <c r="D135" i="5" s="1"/>
  <c r="B136" i="5"/>
  <c r="D136" i="5" s="1"/>
  <c r="B137" i="5"/>
  <c r="D137" i="5" s="1"/>
  <c r="B138" i="5"/>
  <c r="D138" i="5" s="1"/>
  <c r="B139" i="5"/>
  <c r="B140" i="5"/>
  <c r="B141" i="5"/>
  <c r="B142" i="5"/>
  <c r="B143" i="5"/>
  <c r="D143" i="5" s="1"/>
  <c r="B144" i="5"/>
  <c r="D144" i="5" s="1"/>
  <c r="B145" i="5"/>
  <c r="D145" i="5" s="1"/>
  <c r="B146" i="5"/>
  <c r="D146" i="5" s="1"/>
  <c r="B147" i="5"/>
  <c r="D147" i="5" s="1"/>
  <c r="B148" i="5"/>
  <c r="D148" i="5" s="1"/>
  <c r="B149" i="5"/>
  <c r="D149" i="5" s="1"/>
  <c r="B150" i="5"/>
  <c r="D150" i="5" s="1"/>
  <c r="B151" i="5"/>
  <c r="B152" i="5"/>
  <c r="B153" i="5"/>
  <c r="B154" i="5"/>
  <c r="B155" i="5"/>
  <c r="D155" i="5" s="1"/>
  <c r="B156" i="5"/>
  <c r="D156" i="5" s="1"/>
  <c r="B157" i="5"/>
  <c r="D157" i="5" s="1"/>
  <c r="B158" i="5"/>
  <c r="D158" i="5" s="1"/>
  <c r="B159" i="5"/>
  <c r="D159" i="5" s="1"/>
  <c r="B160" i="5"/>
  <c r="D160" i="5" s="1"/>
  <c r="B161" i="5"/>
  <c r="D161" i="5" s="1"/>
  <c r="B162" i="5"/>
  <c r="D162" i="5" s="1"/>
  <c r="B163" i="5"/>
  <c r="B164" i="5"/>
  <c r="H164" i="5" s="1"/>
  <c r="B165" i="5"/>
  <c r="C2" i="5"/>
  <c r="G2" i="5" s="1"/>
  <c r="B2" i="5"/>
  <c r="D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" i="5"/>
  <c r="A2" i="5"/>
  <c r="C3" i="4"/>
  <c r="G3" i="4" s="1"/>
  <c r="C4" i="4"/>
  <c r="G4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G49" i="4" s="1"/>
  <c r="C50" i="4"/>
  <c r="G50" i="4" s="1"/>
  <c r="C51" i="4"/>
  <c r="G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G57" i="4" s="1"/>
  <c r="C58" i="4"/>
  <c r="G58" i="4" s="1"/>
  <c r="C59" i="4"/>
  <c r="G59" i="4" s="1"/>
  <c r="C60" i="4"/>
  <c r="G60" i="4" s="1"/>
  <c r="C61" i="4"/>
  <c r="G61" i="4" s="1"/>
  <c r="C62" i="4"/>
  <c r="G62" i="4" s="1"/>
  <c r="C63" i="4"/>
  <c r="G63" i="4" s="1"/>
  <c r="C64" i="4"/>
  <c r="G64" i="4" s="1"/>
  <c r="C65" i="4"/>
  <c r="G65" i="4" s="1"/>
  <c r="C66" i="4"/>
  <c r="G66" i="4" s="1"/>
  <c r="C67" i="4"/>
  <c r="G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G73" i="4" s="1"/>
  <c r="C74" i="4"/>
  <c r="G74" i="4" s="1"/>
  <c r="C75" i="4"/>
  <c r="G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G81" i="4" s="1"/>
  <c r="C82" i="4"/>
  <c r="G82" i="4" s="1"/>
  <c r="C83" i="4"/>
  <c r="G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G89" i="4" s="1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148" i="4"/>
  <c r="G148" i="4" s="1"/>
  <c r="C149" i="4"/>
  <c r="G149" i="4" s="1"/>
  <c r="C150" i="4"/>
  <c r="G150" i="4" s="1"/>
  <c r="C151" i="4"/>
  <c r="G151" i="4" s="1"/>
  <c r="C152" i="4"/>
  <c r="C153" i="4"/>
  <c r="G153" i="4" s="1"/>
  <c r="C154" i="4"/>
  <c r="G154" i="4" s="1"/>
  <c r="C155" i="4"/>
  <c r="G155" i="4" s="1"/>
  <c r="C156" i="4"/>
  <c r="G156" i="4" s="1"/>
  <c r="C157" i="4"/>
  <c r="G157" i="4" s="1"/>
  <c r="C158" i="4"/>
  <c r="G158" i="4" s="1"/>
  <c r="C159" i="4"/>
  <c r="G159" i="4" s="1"/>
  <c r="C160" i="4"/>
  <c r="G160" i="4" s="1"/>
  <c r="C161" i="4"/>
  <c r="G161" i="4" s="1"/>
  <c r="C162" i="4"/>
  <c r="G162" i="4" s="1"/>
  <c r="C163" i="4"/>
  <c r="G163" i="4" s="1"/>
  <c r="C164" i="4"/>
  <c r="G164" i="4" s="1"/>
  <c r="C165" i="4"/>
  <c r="G165" i="4" s="1"/>
  <c r="C166" i="4"/>
  <c r="G166" i="4" s="1"/>
  <c r="C167" i="4"/>
  <c r="G167" i="4" s="1"/>
  <c r="C168" i="4"/>
  <c r="G168" i="4" s="1"/>
  <c r="C169" i="4"/>
  <c r="G169" i="4" s="1"/>
  <c r="C170" i="4"/>
  <c r="G170" i="4" s="1"/>
  <c r="C171" i="4"/>
  <c r="G171" i="4" s="1"/>
  <c r="C172" i="4"/>
  <c r="G172" i="4" s="1"/>
  <c r="C173" i="4"/>
  <c r="G173" i="4" s="1"/>
  <c r="C174" i="4"/>
  <c r="G174" i="4" s="1"/>
  <c r="C175" i="4"/>
  <c r="G175" i="4" s="1"/>
  <c r="C176" i="4"/>
  <c r="G176" i="4" s="1"/>
  <c r="C177" i="4"/>
  <c r="G177" i="4" s="1"/>
  <c r="C178" i="4"/>
  <c r="G178" i="4" s="1"/>
  <c r="C179" i="4"/>
  <c r="G179" i="4" s="1"/>
  <c r="C180" i="4"/>
  <c r="G180" i="4" s="1"/>
  <c r="C181" i="4"/>
  <c r="G181" i="4" s="1"/>
  <c r="C182" i="4"/>
  <c r="G182" i="4" s="1"/>
  <c r="C183" i="4"/>
  <c r="G183" i="4" s="1"/>
  <c r="C184" i="4"/>
  <c r="G184" i="4" s="1"/>
  <c r="C185" i="4"/>
  <c r="G185" i="4" s="1"/>
  <c r="C186" i="4"/>
  <c r="G186" i="4" s="1"/>
  <c r="C187" i="4"/>
  <c r="G187" i="4" s="1"/>
  <c r="C188" i="4"/>
  <c r="G188" i="4" s="1"/>
  <c r="C189" i="4"/>
  <c r="G189" i="4" s="1"/>
  <c r="C190" i="4"/>
  <c r="G190" i="4" s="1"/>
  <c r="C191" i="4"/>
  <c r="G191" i="4" s="1"/>
  <c r="C192" i="4"/>
  <c r="G192" i="4" s="1"/>
  <c r="C193" i="4"/>
  <c r="G193" i="4" s="1"/>
  <c r="C194" i="4"/>
  <c r="G194" i="4" s="1"/>
  <c r="C195" i="4"/>
  <c r="G195" i="4" s="1"/>
  <c r="C196" i="4"/>
  <c r="G196" i="4" s="1"/>
  <c r="C197" i="4"/>
  <c r="G197" i="4" s="1"/>
  <c r="C198" i="4"/>
  <c r="G198" i="4" s="1"/>
  <c r="C199" i="4"/>
  <c r="G199" i="4" s="1"/>
  <c r="C200" i="4"/>
  <c r="G200" i="4" s="1"/>
  <c r="C201" i="4"/>
  <c r="G201" i="4" s="1"/>
  <c r="C202" i="4"/>
  <c r="G202" i="4" s="1"/>
  <c r="C203" i="4"/>
  <c r="G203" i="4" s="1"/>
  <c r="C204" i="4"/>
  <c r="G204" i="4" s="1"/>
  <c r="C205" i="4"/>
  <c r="G205" i="4" s="1"/>
  <c r="C206" i="4"/>
  <c r="G206" i="4" s="1"/>
  <c r="C207" i="4"/>
  <c r="G207" i="4" s="1"/>
  <c r="C208" i="4"/>
  <c r="G208" i="4" s="1"/>
  <c r="C209" i="4"/>
  <c r="G209" i="4" s="1"/>
  <c r="C210" i="4"/>
  <c r="G210" i="4" s="1"/>
  <c r="C211" i="4"/>
  <c r="G211" i="4" s="1"/>
  <c r="C212" i="4"/>
  <c r="G212" i="4" s="1"/>
  <c r="C213" i="4"/>
  <c r="G213" i="4" s="1"/>
  <c r="C214" i="4"/>
  <c r="G214" i="4" s="1"/>
  <c r="C215" i="4"/>
  <c r="G215" i="4" s="1"/>
  <c r="C216" i="4"/>
  <c r="G216" i="4" s="1"/>
  <c r="C217" i="4"/>
  <c r="G217" i="4" s="1"/>
  <c r="C218" i="4"/>
  <c r="G218" i="4" s="1"/>
  <c r="C219" i="4"/>
  <c r="G219" i="4" s="1"/>
  <c r="C220" i="4"/>
  <c r="G220" i="4" s="1"/>
  <c r="C221" i="4"/>
  <c r="G221" i="4" s="1"/>
  <c r="C222" i="4"/>
  <c r="G222" i="4" s="1"/>
  <c r="C223" i="4"/>
  <c r="G223" i="4" s="1"/>
  <c r="C224" i="4"/>
  <c r="G224" i="4" s="1"/>
  <c r="C225" i="4"/>
  <c r="G225" i="4" s="1"/>
  <c r="C226" i="4"/>
  <c r="G226" i="4" s="1"/>
  <c r="C227" i="4"/>
  <c r="G227" i="4" s="1"/>
  <c r="C228" i="4"/>
  <c r="G228" i="4" s="1"/>
  <c r="C229" i="4"/>
  <c r="G229" i="4" s="1"/>
  <c r="C230" i="4"/>
  <c r="G230" i="4" s="1"/>
  <c r="C231" i="4"/>
  <c r="G231" i="4" s="1"/>
  <c r="C232" i="4"/>
  <c r="G232" i="4" s="1"/>
  <c r="C233" i="4"/>
  <c r="G233" i="4" s="1"/>
  <c r="C234" i="4"/>
  <c r="G234" i="4" s="1"/>
  <c r="C235" i="4"/>
  <c r="G235" i="4" s="1"/>
  <c r="C236" i="4"/>
  <c r="G236" i="4" s="1"/>
  <c r="C237" i="4"/>
  <c r="G237" i="4" s="1"/>
  <c r="C238" i="4"/>
  <c r="G238" i="4" s="1"/>
  <c r="C239" i="4"/>
  <c r="G239" i="4" s="1"/>
  <c r="C240" i="4"/>
  <c r="G240" i="4" s="1"/>
  <c r="C241" i="4"/>
  <c r="G241" i="4" s="1"/>
  <c r="C242" i="4"/>
  <c r="G242" i="4" s="1"/>
  <c r="C243" i="4"/>
  <c r="G243" i="4" s="1"/>
  <c r="C244" i="4"/>
  <c r="G244" i="4" s="1"/>
  <c r="C245" i="4"/>
  <c r="G245" i="4" s="1"/>
  <c r="C246" i="4"/>
  <c r="G246" i="4" s="1"/>
  <c r="C247" i="4"/>
  <c r="G247" i="4" s="1"/>
  <c r="C248" i="4"/>
  <c r="G248" i="4" s="1"/>
  <c r="C249" i="4"/>
  <c r="G249" i="4" s="1"/>
  <c r="C250" i="4"/>
  <c r="G250" i="4" s="1"/>
  <c r="C251" i="4"/>
  <c r="G251" i="4" s="1"/>
  <c r="C252" i="4"/>
  <c r="G252" i="4" s="1"/>
  <c r="C253" i="4"/>
  <c r="G253" i="4" s="1"/>
  <c r="C254" i="4"/>
  <c r="G254" i="4" s="1"/>
  <c r="C255" i="4"/>
  <c r="G255" i="4" s="1"/>
  <c r="C256" i="4"/>
  <c r="G256" i="4" s="1"/>
  <c r="C257" i="4"/>
  <c r="G257" i="4" s="1"/>
  <c r="C258" i="4"/>
  <c r="G258" i="4" s="1"/>
  <c r="C259" i="4"/>
  <c r="G259" i="4" s="1"/>
  <c r="C260" i="4"/>
  <c r="G260" i="4" s="1"/>
  <c r="C261" i="4"/>
  <c r="G261" i="4" s="1"/>
  <c r="C262" i="4"/>
  <c r="G262" i="4" s="1"/>
  <c r="C263" i="4"/>
  <c r="G263" i="4" s="1"/>
  <c r="C264" i="4"/>
  <c r="G264" i="4" s="1"/>
  <c r="C265" i="4"/>
  <c r="G265" i="4" s="1"/>
  <c r="C266" i="4"/>
  <c r="G266" i="4" s="1"/>
  <c r="C267" i="4"/>
  <c r="G267" i="4" s="1"/>
  <c r="C268" i="4"/>
  <c r="G268" i="4" s="1"/>
  <c r="B3" i="4"/>
  <c r="B4" i="4"/>
  <c r="B5" i="4"/>
  <c r="B6" i="4"/>
  <c r="B7" i="4"/>
  <c r="B8" i="4"/>
  <c r="D8" i="4" s="1"/>
  <c r="B9" i="4"/>
  <c r="B10" i="4"/>
  <c r="D10" i="4" s="1"/>
  <c r="B11" i="4"/>
  <c r="B12" i="4"/>
  <c r="B13" i="4"/>
  <c r="B14" i="4"/>
  <c r="B15" i="4"/>
  <c r="B16" i="4"/>
  <c r="B17" i="4"/>
  <c r="D17" i="4" s="1"/>
  <c r="B18" i="4"/>
  <c r="B19" i="4"/>
  <c r="E19" i="4" s="1"/>
  <c r="F19" i="4" s="1"/>
  <c r="B20" i="4"/>
  <c r="D20" i="4" s="1"/>
  <c r="B21" i="4"/>
  <c r="E21" i="4" s="1"/>
  <c r="F21" i="4" s="1"/>
  <c r="B22" i="4"/>
  <c r="D22" i="4" s="1"/>
  <c r="B23" i="4"/>
  <c r="B24" i="4"/>
  <c r="B25" i="4"/>
  <c r="B26" i="4"/>
  <c r="B27" i="4"/>
  <c r="B28" i="4"/>
  <c r="B29" i="4"/>
  <c r="D29" i="4" s="1"/>
  <c r="B30" i="4"/>
  <c r="B31" i="4"/>
  <c r="D31" i="4" s="1"/>
  <c r="B32" i="4"/>
  <c r="B33" i="4"/>
  <c r="B34" i="4"/>
  <c r="D34" i="4" s="1"/>
  <c r="B35" i="4"/>
  <c r="B36" i="4"/>
  <c r="B37" i="4"/>
  <c r="B38" i="4"/>
  <c r="B39" i="4"/>
  <c r="E39" i="4" s="1"/>
  <c r="F39" i="4" s="1"/>
  <c r="B40" i="4"/>
  <c r="B41" i="4"/>
  <c r="D41" i="4" s="1"/>
  <c r="B42" i="4"/>
  <c r="B43" i="4"/>
  <c r="B44" i="4"/>
  <c r="D44" i="4" s="1"/>
  <c r="B45" i="4"/>
  <c r="B46" i="4"/>
  <c r="D46" i="4" s="1"/>
  <c r="B47" i="4"/>
  <c r="B48" i="4"/>
  <c r="B49" i="4"/>
  <c r="B50" i="4"/>
  <c r="B51" i="4"/>
  <c r="B52" i="4"/>
  <c r="B53" i="4"/>
  <c r="D53" i="4" s="1"/>
  <c r="B54" i="4"/>
  <c r="B55" i="4"/>
  <c r="E55" i="4" s="1"/>
  <c r="F55" i="4" s="1"/>
  <c r="B56" i="4"/>
  <c r="D56" i="4" s="1"/>
  <c r="B57" i="4"/>
  <c r="E57" i="4" s="1"/>
  <c r="F57" i="4" s="1"/>
  <c r="B58" i="4"/>
  <c r="B59" i="4"/>
  <c r="B60" i="4"/>
  <c r="B61" i="4"/>
  <c r="B62" i="4"/>
  <c r="B63" i="4"/>
  <c r="B64" i="4"/>
  <c r="B65" i="4"/>
  <c r="D65" i="4" s="1"/>
  <c r="B66" i="4"/>
  <c r="B67" i="4"/>
  <c r="D67" i="4" s="1"/>
  <c r="B68" i="4"/>
  <c r="B69" i="4"/>
  <c r="B70" i="4"/>
  <c r="D70" i="4" s="1"/>
  <c r="B71" i="4"/>
  <c r="B72" i="4"/>
  <c r="B73" i="4"/>
  <c r="B74" i="4"/>
  <c r="B75" i="4"/>
  <c r="B76" i="4"/>
  <c r="B77" i="4"/>
  <c r="D77" i="4" s="1"/>
  <c r="B78" i="4"/>
  <c r="B79" i="4"/>
  <c r="D79" i="4" s="1"/>
  <c r="B80" i="4"/>
  <c r="D80" i="4" s="1"/>
  <c r="B81" i="4"/>
  <c r="B82" i="4"/>
  <c r="D82" i="4" s="1"/>
  <c r="B83" i="4"/>
  <c r="B84" i="4"/>
  <c r="B85" i="4"/>
  <c r="B86" i="4"/>
  <c r="B87" i="4"/>
  <c r="B88" i="4"/>
  <c r="B89" i="4"/>
  <c r="D89" i="4" s="1"/>
  <c r="B90" i="4"/>
  <c r="B91" i="4"/>
  <c r="B92" i="4"/>
  <c r="D92" i="4" s="1"/>
  <c r="B93" i="4"/>
  <c r="E93" i="4" s="1"/>
  <c r="F93" i="4" s="1"/>
  <c r="B94" i="4"/>
  <c r="B95" i="4"/>
  <c r="B96" i="4"/>
  <c r="B97" i="4"/>
  <c r="E98" i="4" s="1"/>
  <c r="F98" i="4" s="1"/>
  <c r="B98" i="4"/>
  <c r="B99" i="4"/>
  <c r="B100" i="4"/>
  <c r="B101" i="4"/>
  <c r="D101" i="4" s="1"/>
  <c r="B102" i="4"/>
  <c r="B103" i="4"/>
  <c r="D103" i="4" s="1"/>
  <c r="B104" i="4"/>
  <c r="B105" i="4"/>
  <c r="B106" i="4"/>
  <c r="D106" i="4" s="1"/>
  <c r="B107" i="4"/>
  <c r="B108" i="4"/>
  <c r="B109" i="4"/>
  <c r="B110" i="4"/>
  <c r="B111" i="4"/>
  <c r="B112" i="4"/>
  <c r="B113" i="4"/>
  <c r="B114" i="4"/>
  <c r="B115" i="4"/>
  <c r="D115" i="4" s="1"/>
  <c r="B116" i="4"/>
  <c r="D116" i="4" s="1"/>
  <c r="B117" i="4"/>
  <c r="B118" i="4"/>
  <c r="D118" i="4" s="1"/>
  <c r="B119" i="4"/>
  <c r="B120" i="4"/>
  <c r="B121" i="4"/>
  <c r="B122" i="4"/>
  <c r="B123" i="4"/>
  <c r="B124" i="4"/>
  <c r="B125" i="4"/>
  <c r="D125" i="4" s="1"/>
  <c r="B126" i="4"/>
  <c r="B127" i="4"/>
  <c r="E127" i="4" s="1"/>
  <c r="F127" i="4" s="1"/>
  <c r="B128" i="4"/>
  <c r="B129" i="4"/>
  <c r="E129" i="4" s="1"/>
  <c r="F129" i="4" s="1"/>
  <c r="B130" i="4"/>
  <c r="B131" i="4"/>
  <c r="B132" i="4"/>
  <c r="B133" i="4"/>
  <c r="B134" i="4"/>
  <c r="B135" i="4"/>
  <c r="B136" i="4"/>
  <c r="B137" i="4"/>
  <c r="D137" i="4" s="1"/>
  <c r="B138" i="4"/>
  <c r="B139" i="4"/>
  <c r="D139" i="4" s="1"/>
  <c r="B140" i="4"/>
  <c r="D140" i="4" s="1"/>
  <c r="B141" i="4"/>
  <c r="B142" i="4"/>
  <c r="D142" i="4" s="1"/>
  <c r="B143" i="4"/>
  <c r="B144" i="4"/>
  <c r="B145" i="4"/>
  <c r="B146" i="4"/>
  <c r="B147" i="4"/>
  <c r="E147" i="4" s="1"/>
  <c r="F147" i="4" s="1"/>
  <c r="B148" i="4"/>
  <c r="B149" i="4"/>
  <c r="D149" i="4" s="1"/>
  <c r="B150" i="4"/>
  <c r="B151" i="4"/>
  <c r="D151" i="4" s="1"/>
  <c r="B152" i="4"/>
  <c r="D152" i="4" s="1"/>
  <c r="B153" i="4"/>
  <c r="B154" i="4"/>
  <c r="D154" i="4" s="1"/>
  <c r="B155" i="4"/>
  <c r="B156" i="4"/>
  <c r="B157" i="4"/>
  <c r="B158" i="4"/>
  <c r="B159" i="4"/>
  <c r="B160" i="4"/>
  <c r="B161" i="4"/>
  <c r="D161" i="4" s="1"/>
  <c r="B162" i="4"/>
  <c r="B163" i="4"/>
  <c r="B164" i="4"/>
  <c r="D164" i="4" s="1"/>
  <c r="B165" i="4"/>
  <c r="E165" i="4" s="1"/>
  <c r="F165" i="4" s="1"/>
  <c r="B166" i="4"/>
  <c r="B167" i="4"/>
  <c r="B168" i="4"/>
  <c r="B169" i="4"/>
  <c r="B170" i="4"/>
  <c r="B171" i="4"/>
  <c r="B172" i="4"/>
  <c r="B173" i="4"/>
  <c r="B174" i="4"/>
  <c r="B175" i="4"/>
  <c r="D175" i="4" s="1"/>
  <c r="B176" i="4"/>
  <c r="D176" i="4" s="1"/>
  <c r="B177" i="4"/>
  <c r="B178" i="4"/>
  <c r="B179" i="4"/>
  <c r="B180" i="4"/>
  <c r="B181" i="4"/>
  <c r="B182" i="4"/>
  <c r="B183" i="4"/>
  <c r="B184" i="4"/>
  <c r="E185" i="4" s="1"/>
  <c r="F185" i="4" s="1"/>
  <c r="B185" i="4"/>
  <c r="D185" i="4" s="1"/>
  <c r="B186" i="4"/>
  <c r="B187" i="4"/>
  <c r="D187" i="4" s="1"/>
  <c r="B188" i="4"/>
  <c r="D188" i="4" s="1"/>
  <c r="B189" i="4"/>
  <c r="B190" i="4"/>
  <c r="B191" i="4"/>
  <c r="B192" i="4"/>
  <c r="B193" i="4"/>
  <c r="B194" i="4"/>
  <c r="B195" i="4"/>
  <c r="B196" i="4"/>
  <c r="B197" i="4"/>
  <c r="D197" i="4" s="1"/>
  <c r="B198" i="4"/>
  <c r="B199" i="4"/>
  <c r="D199" i="4" s="1"/>
  <c r="B200" i="4"/>
  <c r="B201" i="4"/>
  <c r="B202" i="4"/>
  <c r="B203" i="4"/>
  <c r="B204" i="4"/>
  <c r="B205" i="4"/>
  <c r="B206" i="4"/>
  <c r="B207" i="4"/>
  <c r="B208" i="4"/>
  <c r="B209" i="4"/>
  <c r="D209" i="4" s="1"/>
  <c r="B210" i="4"/>
  <c r="E210" i="4" s="1"/>
  <c r="F210" i="4" s="1"/>
  <c r="B211" i="4"/>
  <c r="D211" i="4" s="1"/>
  <c r="B212" i="4"/>
  <c r="D212" i="4" s="1"/>
  <c r="B213" i="4"/>
  <c r="E213" i="4" s="1"/>
  <c r="F213" i="4" s="1"/>
  <c r="B214" i="4"/>
  <c r="D214" i="4" s="1"/>
  <c r="B215" i="4"/>
  <c r="B216" i="4"/>
  <c r="E216" i="4" s="1"/>
  <c r="F216" i="4" s="1"/>
  <c r="B217" i="4"/>
  <c r="B218" i="4"/>
  <c r="B219" i="4"/>
  <c r="B220" i="4"/>
  <c r="B221" i="4"/>
  <c r="D221" i="4" s="1"/>
  <c r="B222" i="4"/>
  <c r="B223" i="4"/>
  <c r="D223" i="4" s="1"/>
  <c r="B224" i="4"/>
  <c r="D224" i="4" s="1"/>
  <c r="B225" i="4"/>
  <c r="B226" i="4"/>
  <c r="D226" i="4" s="1"/>
  <c r="B227" i="4"/>
  <c r="B228" i="4"/>
  <c r="E228" i="4" s="1"/>
  <c r="F228" i="4" s="1"/>
  <c r="B229" i="4"/>
  <c r="B230" i="4"/>
  <c r="B231" i="4"/>
  <c r="B232" i="4"/>
  <c r="B233" i="4"/>
  <c r="D233" i="4" s="1"/>
  <c r="B234" i="4"/>
  <c r="B235" i="4"/>
  <c r="D235" i="4" s="1"/>
  <c r="B236" i="4"/>
  <c r="D236" i="4" s="1"/>
  <c r="B237" i="4"/>
  <c r="B238" i="4"/>
  <c r="B239" i="4"/>
  <c r="B240" i="4"/>
  <c r="E240" i="4" s="1"/>
  <c r="F240" i="4" s="1"/>
  <c r="B241" i="4"/>
  <c r="B242" i="4"/>
  <c r="B243" i="4"/>
  <c r="B244" i="4"/>
  <c r="B245" i="4"/>
  <c r="B246" i="4"/>
  <c r="B247" i="4"/>
  <c r="D247" i="4" s="1"/>
  <c r="B248" i="4"/>
  <c r="B249" i="4"/>
  <c r="B250" i="4"/>
  <c r="D250" i="4" s="1"/>
  <c r="B251" i="4"/>
  <c r="E251" i="4" s="1"/>
  <c r="F251" i="4" s="1"/>
  <c r="B252" i="4"/>
  <c r="E252" i="4" s="1"/>
  <c r="F252" i="4" s="1"/>
  <c r="B253" i="4"/>
  <c r="B254" i="4"/>
  <c r="B255" i="4"/>
  <c r="B256" i="4"/>
  <c r="B257" i="4"/>
  <c r="D257" i="4" s="1"/>
  <c r="B258" i="4"/>
  <c r="B259" i="4"/>
  <c r="D259" i="4" s="1"/>
  <c r="B260" i="4"/>
  <c r="D260" i="4" s="1"/>
  <c r="B261" i="4"/>
  <c r="B262" i="4"/>
  <c r="D262" i="4" s="1"/>
  <c r="B263" i="4"/>
  <c r="B264" i="4"/>
  <c r="E264" i="4" s="1"/>
  <c r="F264" i="4" s="1"/>
  <c r="B265" i="4"/>
  <c r="B266" i="4"/>
  <c r="B267" i="4"/>
  <c r="B268" i="4"/>
  <c r="C2" i="4"/>
  <c r="G2" i="4" s="1"/>
  <c r="B2" i="4"/>
  <c r="D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1" i="4"/>
  <c r="C3" i="3"/>
  <c r="G3" i="3" s="1"/>
  <c r="C4" i="3"/>
  <c r="G4" i="3" s="1"/>
  <c r="C5" i="3"/>
  <c r="G5" i="3" s="1"/>
  <c r="C6" i="3"/>
  <c r="G6" i="3" s="1"/>
  <c r="C7" i="3"/>
  <c r="G7" i="3" s="1"/>
  <c r="C8" i="3"/>
  <c r="G8" i="3" s="1"/>
  <c r="C9" i="3"/>
  <c r="G9" i="3" s="1"/>
  <c r="C10" i="3"/>
  <c r="G10" i="3" s="1"/>
  <c r="C11" i="3"/>
  <c r="G11" i="3" s="1"/>
  <c r="C12" i="3"/>
  <c r="G12" i="3" s="1"/>
  <c r="C13" i="3"/>
  <c r="G13" i="3" s="1"/>
  <c r="C14" i="3"/>
  <c r="G14" i="3" s="1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5" i="3" s="1"/>
  <c r="C26" i="3"/>
  <c r="G26" i="3" s="1"/>
  <c r="C27" i="3"/>
  <c r="G27" i="3" s="1"/>
  <c r="C28" i="3"/>
  <c r="G28" i="3" s="1"/>
  <c r="C29" i="3"/>
  <c r="G29" i="3" s="1"/>
  <c r="C30" i="3"/>
  <c r="G30" i="3" s="1"/>
  <c r="C31" i="3"/>
  <c r="G31" i="3" s="1"/>
  <c r="C32" i="3"/>
  <c r="G32" i="3" s="1"/>
  <c r="C33" i="3"/>
  <c r="G33" i="3" s="1"/>
  <c r="C34" i="3"/>
  <c r="G34" i="3" s="1"/>
  <c r="C35" i="3"/>
  <c r="G35" i="3" s="1"/>
  <c r="C36" i="3"/>
  <c r="G36" i="3" s="1"/>
  <c r="C37" i="3"/>
  <c r="G37" i="3" s="1"/>
  <c r="C38" i="3"/>
  <c r="G38" i="3" s="1"/>
  <c r="C39" i="3"/>
  <c r="G39" i="3" s="1"/>
  <c r="C40" i="3"/>
  <c r="G40" i="3" s="1"/>
  <c r="C41" i="3"/>
  <c r="G41" i="3" s="1"/>
  <c r="C42" i="3"/>
  <c r="G42" i="3" s="1"/>
  <c r="C43" i="3"/>
  <c r="G43" i="3" s="1"/>
  <c r="C44" i="3"/>
  <c r="G44" i="3" s="1"/>
  <c r="C45" i="3"/>
  <c r="G45" i="3" s="1"/>
  <c r="C46" i="3"/>
  <c r="G46" i="3" s="1"/>
  <c r="C47" i="3"/>
  <c r="G47" i="3" s="1"/>
  <c r="C48" i="3"/>
  <c r="G48" i="3" s="1"/>
  <c r="C49" i="3"/>
  <c r="G49" i="3" s="1"/>
  <c r="C50" i="3"/>
  <c r="G50" i="3" s="1"/>
  <c r="C51" i="3"/>
  <c r="G51" i="3" s="1"/>
  <c r="C52" i="3"/>
  <c r="G52" i="3" s="1"/>
  <c r="C53" i="3"/>
  <c r="G53" i="3" s="1"/>
  <c r="C54" i="3"/>
  <c r="G54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62" i="3"/>
  <c r="G62" i="3" s="1"/>
  <c r="C63" i="3"/>
  <c r="G63" i="3" s="1"/>
  <c r="C64" i="3"/>
  <c r="G64" i="3" s="1"/>
  <c r="C65" i="3"/>
  <c r="G65" i="3" s="1"/>
  <c r="C66" i="3"/>
  <c r="G66" i="3" s="1"/>
  <c r="C67" i="3"/>
  <c r="G67" i="3" s="1"/>
  <c r="C68" i="3"/>
  <c r="G68" i="3" s="1"/>
  <c r="C69" i="3"/>
  <c r="G69" i="3" s="1"/>
  <c r="C70" i="3"/>
  <c r="G70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C83" i="3"/>
  <c r="G83" i="3" s="1"/>
  <c r="C84" i="3"/>
  <c r="G84" i="3" s="1"/>
  <c r="C85" i="3"/>
  <c r="G85" i="3" s="1"/>
  <c r="C86" i="3"/>
  <c r="G86" i="3" s="1"/>
  <c r="C87" i="3"/>
  <c r="G87" i="3" s="1"/>
  <c r="C88" i="3"/>
  <c r="G88" i="3" s="1"/>
  <c r="C89" i="3"/>
  <c r="G89" i="3" s="1"/>
  <c r="C90" i="3"/>
  <c r="G90" i="3" s="1"/>
  <c r="C91" i="3"/>
  <c r="G91" i="3" s="1"/>
  <c r="C92" i="3"/>
  <c r="G92" i="3" s="1"/>
  <c r="C93" i="3"/>
  <c r="G93" i="3" s="1"/>
  <c r="C94" i="3"/>
  <c r="G94" i="3" s="1"/>
  <c r="C95" i="3"/>
  <c r="G95" i="3" s="1"/>
  <c r="C96" i="3"/>
  <c r="G96" i="3" s="1"/>
  <c r="C97" i="3"/>
  <c r="G97" i="3" s="1"/>
  <c r="C98" i="3"/>
  <c r="G98" i="3" s="1"/>
  <c r="C99" i="3"/>
  <c r="G99" i="3" s="1"/>
  <c r="C100" i="3"/>
  <c r="G100" i="3" s="1"/>
  <c r="C101" i="3"/>
  <c r="G101" i="3" s="1"/>
  <c r="C102" i="3"/>
  <c r="G102" i="3" s="1"/>
  <c r="C103" i="3"/>
  <c r="G103" i="3" s="1"/>
  <c r="C104" i="3"/>
  <c r="G104" i="3" s="1"/>
  <c r="C105" i="3"/>
  <c r="G105" i="3" s="1"/>
  <c r="C106" i="3"/>
  <c r="G106" i="3" s="1"/>
  <c r="C107" i="3"/>
  <c r="G107" i="3" s="1"/>
  <c r="C108" i="3"/>
  <c r="G108" i="3" s="1"/>
  <c r="C109" i="3"/>
  <c r="G109" i="3" s="1"/>
  <c r="C110" i="3"/>
  <c r="G110" i="3" s="1"/>
  <c r="C111" i="3"/>
  <c r="G111" i="3" s="1"/>
  <c r="C112" i="3"/>
  <c r="G112" i="3" s="1"/>
  <c r="C113" i="3"/>
  <c r="G113" i="3" s="1"/>
  <c r="C114" i="3"/>
  <c r="G114" i="3" s="1"/>
  <c r="C115" i="3"/>
  <c r="G115" i="3" s="1"/>
  <c r="C116" i="3"/>
  <c r="G116" i="3" s="1"/>
  <c r="C117" i="3"/>
  <c r="G117" i="3" s="1"/>
  <c r="C118" i="3"/>
  <c r="G118" i="3" s="1"/>
  <c r="C119" i="3"/>
  <c r="G119" i="3" s="1"/>
  <c r="C120" i="3"/>
  <c r="G120" i="3" s="1"/>
  <c r="C121" i="3"/>
  <c r="G121" i="3" s="1"/>
  <c r="C122" i="3"/>
  <c r="G122" i="3" s="1"/>
  <c r="C123" i="3"/>
  <c r="G123" i="3" s="1"/>
  <c r="C124" i="3"/>
  <c r="G124" i="3" s="1"/>
  <c r="C125" i="3"/>
  <c r="G125" i="3" s="1"/>
  <c r="C126" i="3"/>
  <c r="G126" i="3" s="1"/>
  <c r="C127" i="3"/>
  <c r="G127" i="3" s="1"/>
  <c r="C128" i="3"/>
  <c r="G128" i="3" s="1"/>
  <c r="C129" i="3"/>
  <c r="G129" i="3" s="1"/>
  <c r="C130" i="3"/>
  <c r="G130" i="3" s="1"/>
  <c r="C131" i="3"/>
  <c r="G131" i="3" s="1"/>
  <c r="C132" i="3"/>
  <c r="G132" i="3" s="1"/>
  <c r="C133" i="3"/>
  <c r="G133" i="3" s="1"/>
  <c r="C134" i="3"/>
  <c r="G134" i="3" s="1"/>
  <c r="C135" i="3"/>
  <c r="G135" i="3" s="1"/>
  <c r="C136" i="3"/>
  <c r="G136" i="3" s="1"/>
  <c r="C137" i="3"/>
  <c r="G137" i="3" s="1"/>
  <c r="C138" i="3"/>
  <c r="G138" i="3" s="1"/>
  <c r="C139" i="3"/>
  <c r="G139" i="3" s="1"/>
  <c r="C140" i="3"/>
  <c r="G140" i="3" s="1"/>
  <c r="C141" i="3"/>
  <c r="G141" i="3" s="1"/>
  <c r="C142" i="3"/>
  <c r="G142" i="3" s="1"/>
  <c r="C143" i="3"/>
  <c r="G143" i="3" s="1"/>
  <c r="C144" i="3"/>
  <c r="G144" i="3" s="1"/>
  <c r="C145" i="3"/>
  <c r="G145" i="3" s="1"/>
  <c r="C146" i="3"/>
  <c r="G146" i="3" s="1"/>
  <c r="C147" i="3"/>
  <c r="G147" i="3" s="1"/>
  <c r="C148" i="3"/>
  <c r="G148" i="3" s="1"/>
  <c r="C149" i="3"/>
  <c r="G149" i="3" s="1"/>
  <c r="C150" i="3"/>
  <c r="G150" i="3" s="1"/>
  <c r="C151" i="3"/>
  <c r="G151" i="3" s="1"/>
  <c r="C152" i="3"/>
  <c r="G152" i="3" s="1"/>
  <c r="C153" i="3"/>
  <c r="G153" i="3" s="1"/>
  <c r="C154" i="3"/>
  <c r="G154" i="3" s="1"/>
  <c r="C155" i="3"/>
  <c r="G155" i="3" s="1"/>
  <c r="C156" i="3"/>
  <c r="G156" i="3" s="1"/>
  <c r="C157" i="3"/>
  <c r="G157" i="3" s="1"/>
  <c r="C158" i="3"/>
  <c r="G158" i="3" s="1"/>
  <c r="C159" i="3"/>
  <c r="G159" i="3" s="1"/>
  <c r="C160" i="3"/>
  <c r="G160" i="3" s="1"/>
  <c r="C161" i="3"/>
  <c r="G161" i="3" s="1"/>
  <c r="C162" i="3"/>
  <c r="G162" i="3" s="1"/>
  <c r="C163" i="3"/>
  <c r="G163" i="3" s="1"/>
  <c r="C164" i="3"/>
  <c r="G164" i="3" s="1"/>
  <c r="C165" i="3"/>
  <c r="G165" i="3" s="1"/>
  <c r="C166" i="3"/>
  <c r="G166" i="3" s="1"/>
  <c r="C167" i="3"/>
  <c r="G167" i="3" s="1"/>
  <c r="C168" i="3"/>
  <c r="G168" i="3" s="1"/>
  <c r="C169" i="3"/>
  <c r="G169" i="3" s="1"/>
  <c r="C170" i="3"/>
  <c r="G170" i="3" s="1"/>
  <c r="C171" i="3"/>
  <c r="G171" i="3" s="1"/>
  <c r="C172" i="3"/>
  <c r="G172" i="3" s="1"/>
  <c r="C173" i="3"/>
  <c r="G173" i="3" s="1"/>
  <c r="C174" i="3"/>
  <c r="G174" i="3" s="1"/>
  <c r="C175" i="3"/>
  <c r="G175" i="3" s="1"/>
  <c r="C176" i="3"/>
  <c r="G176" i="3" s="1"/>
  <c r="C177" i="3"/>
  <c r="G177" i="3" s="1"/>
  <c r="C178" i="3"/>
  <c r="G178" i="3" s="1"/>
  <c r="C179" i="3"/>
  <c r="G179" i="3" s="1"/>
  <c r="C180" i="3"/>
  <c r="G180" i="3" s="1"/>
  <c r="C181" i="3"/>
  <c r="G181" i="3" s="1"/>
  <c r="C182" i="3"/>
  <c r="G182" i="3" s="1"/>
  <c r="C183" i="3"/>
  <c r="G183" i="3" s="1"/>
  <c r="C184" i="3"/>
  <c r="G184" i="3" s="1"/>
  <c r="C185" i="3"/>
  <c r="G185" i="3" s="1"/>
  <c r="C186" i="3"/>
  <c r="G186" i="3" s="1"/>
  <c r="C187" i="3"/>
  <c r="G187" i="3" s="1"/>
  <c r="C188" i="3"/>
  <c r="G188" i="3" s="1"/>
  <c r="C189" i="3"/>
  <c r="G189" i="3" s="1"/>
  <c r="C190" i="3"/>
  <c r="G190" i="3" s="1"/>
  <c r="C191" i="3"/>
  <c r="G191" i="3" s="1"/>
  <c r="C192" i="3"/>
  <c r="G192" i="3" s="1"/>
  <c r="C193" i="3"/>
  <c r="G193" i="3" s="1"/>
  <c r="C194" i="3"/>
  <c r="G194" i="3" s="1"/>
  <c r="C195" i="3"/>
  <c r="G195" i="3" s="1"/>
  <c r="C196" i="3"/>
  <c r="G196" i="3" s="1"/>
  <c r="C197" i="3"/>
  <c r="G197" i="3" s="1"/>
  <c r="C198" i="3"/>
  <c r="G198" i="3" s="1"/>
  <c r="C199" i="3"/>
  <c r="G199" i="3" s="1"/>
  <c r="C200" i="3"/>
  <c r="G200" i="3" s="1"/>
  <c r="C201" i="3"/>
  <c r="G201" i="3" s="1"/>
  <c r="C202" i="3"/>
  <c r="G202" i="3" s="1"/>
  <c r="C203" i="3"/>
  <c r="G203" i="3" s="1"/>
  <c r="C204" i="3"/>
  <c r="G204" i="3" s="1"/>
  <c r="C205" i="3"/>
  <c r="G205" i="3" s="1"/>
  <c r="C206" i="3"/>
  <c r="G206" i="3" s="1"/>
  <c r="C207" i="3"/>
  <c r="G207" i="3" s="1"/>
  <c r="C208" i="3"/>
  <c r="G208" i="3" s="1"/>
  <c r="C209" i="3"/>
  <c r="G209" i="3" s="1"/>
  <c r="C210" i="3"/>
  <c r="G210" i="3" s="1"/>
  <c r="C211" i="3"/>
  <c r="G211" i="3" s="1"/>
  <c r="C212" i="3"/>
  <c r="G212" i="3" s="1"/>
  <c r="C213" i="3"/>
  <c r="G213" i="3" s="1"/>
  <c r="C214" i="3"/>
  <c r="G214" i="3" s="1"/>
  <c r="C215" i="3"/>
  <c r="G215" i="3" s="1"/>
  <c r="C216" i="3"/>
  <c r="G216" i="3" s="1"/>
  <c r="C217" i="3"/>
  <c r="G217" i="3" s="1"/>
  <c r="C218" i="3"/>
  <c r="G218" i="3" s="1"/>
  <c r="C219" i="3"/>
  <c r="G219" i="3" s="1"/>
  <c r="C220" i="3"/>
  <c r="G220" i="3" s="1"/>
  <c r="C221" i="3"/>
  <c r="G221" i="3" s="1"/>
  <c r="C222" i="3"/>
  <c r="G222" i="3" s="1"/>
  <c r="C223" i="3"/>
  <c r="G223" i="3" s="1"/>
  <c r="C224" i="3"/>
  <c r="G224" i="3" s="1"/>
  <c r="C225" i="3"/>
  <c r="G225" i="3" s="1"/>
  <c r="C226" i="3"/>
  <c r="G226" i="3" s="1"/>
  <c r="C227" i="3"/>
  <c r="G227" i="3" s="1"/>
  <c r="C228" i="3"/>
  <c r="G228" i="3" s="1"/>
  <c r="C229" i="3"/>
  <c r="G229" i="3" s="1"/>
  <c r="C230" i="3"/>
  <c r="G230" i="3" s="1"/>
  <c r="C231" i="3"/>
  <c r="G231" i="3" s="1"/>
  <c r="C232" i="3"/>
  <c r="G232" i="3" s="1"/>
  <c r="C233" i="3"/>
  <c r="G233" i="3" s="1"/>
  <c r="C234" i="3"/>
  <c r="G234" i="3" s="1"/>
  <c r="C235" i="3"/>
  <c r="G235" i="3" s="1"/>
  <c r="C236" i="3"/>
  <c r="G236" i="3" s="1"/>
  <c r="C237" i="3"/>
  <c r="G237" i="3" s="1"/>
  <c r="C238" i="3"/>
  <c r="G238" i="3" s="1"/>
  <c r="C239" i="3"/>
  <c r="G239" i="3" s="1"/>
  <c r="C240" i="3"/>
  <c r="G240" i="3" s="1"/>
  <c r="C241" i="3"/>
  <c r="G241" i="3" s="1"/>
  <c r="C242" i="3"/>
  <c r="G242" i="3" s="1"/>
  <c r="C243" i="3"/>
  <c r="G243" i="3" s="1"/>
  <c r="C244" i="3"/>
  <c r="G244" i="3" s="1"/>
  <c r="C245" i="3"/>
  <c r="G245" i="3" s="1"/>
  <c r="C246" i="3"/>
  <c r="G246" i="3" s="1"/>
  <c r="C247" i="3"/>
  <c r="G247" i="3" s="1"/>
  <c r="C248" i="3"/>
  <c r="G248" i="3" s="1"/>
  <c r="C249" i="3"/>
  <c r="G249" i="3" s="1"/>
  <c r="C250" i="3"/>
  <c r="G250" i="3" s="1"/>
  <c r="C251" i="3"/>
  <c r="G251" i="3" s="1"/>
  <c r="C252" i="3"/>
  <c r="G252" i="3" s="1"/>
  <c r="C253" i="3"/>
  <c r="G253" i="3" s="1"/>
  <c r="C254" i="3"/>
  <c r="G254" i="3" s="1"/>
  <c r="C255" i="3"/>
  <c r="G255" i="3" s="1"/>
  <c r="C256" i="3"/>
  <c r="G256" i="3" s="1"/>
  <c r="C257" i="3"/>
  <c r="G257" i="3" s="1"/>
  <c r="C258" i="3"/>
  <c r="G258" i="3" s="1"/>
  <c r="C259" i="3"/>
  <c r="G259" i="3" s="1"/>
  <c r="C260" i="3"/>
  <c r="G260" i="3" s="1"/>
  <c r="C261" i="3"/>
  <c r="G261" i="3" s="1"/>
  <c r="C262" i="3"/>
  <c r="G262" i="3" s="1"/>
  <c r="C263" i="3"/>
  <c r="G263" i="3" s="1"/>
  <c r="C264" i="3"/>
  <c r="G264" i="3" s="1"/>
  <c r="C265" i="3"/>
  <c r="G265" i="3" s="1"/>
  <c r="C266" i="3"/>
  <c r="G266" i="3" s="1"/>
  <c r="C267" i="3"/>
  <c r="G267" i="3" s="1"/>
  <c r="C268" i="3"/>
  <c r="G268" i="3" s="1"/>
  <c r="C2" i="3"/>
  <c r="G2" i="3" s="1"/>
  <c r="B3" i="3"/>
  <c r="B4" i="3"/>
  <c r="B5" i="3"/>
  <c r="B6" i="3"/>
  <c r="B7" i="3"/>
  <c r="E7" i="3" s="1"/>
  <c r="F7" i="3" s="1"/>
  <c r="D7" i="9" s="1"/>
  <c r="B8" i="3"/>
  <c r="B9" i="3"/>
  <c r="B10" i="3"/>
  <c r="B11" i="3"/>
  <c r="B12" i="3"/>
  <c r="B13" i="3"/>
  <c r="B14" i="3"/>
  <c r="B15" i="3"/>
  <c r="B16" i="3"/>
  <c r="E16" i="3" s="1"/>
  <c r="F16" i="3" s="1"/>
  <c r="B17" i="3"/>
  <c r="D17" i="3" s="1"/>
  <c r="B18" i="3"/>
  <c r="B19" i="3"/>
  <c r="D19" i="3" s="1"/>
  <c r="B20" i="3"/>
  <c r="B21" i="3"/>
  <c r="B22" i="3"/>
  <c r="B23" i="3"/>
  <c r="B24" i="3"/>
  <c r="B25" i="3"/>
  <c r="D25" i="3" s="1"/>
  <c r="B26" i="3"/>
  <c r="B27" i="3"/>
  <c r="B28" i="3"/>
  <c r="E28" i="3" s="1"/>
  <c r="F28" i="3" s="1"/>
  <c r="B29" i="3"/>
  <c r="D29" i="3" s="1"/>
  <c r="B30" i="3"/>
  <c r="E30" i="3" s="1"/>
  <c r="F30" i="3" s="1"/>
  <c r="Q19" i="9" s="1"/>
  <c r="F19" i="10" s="1"/>
  <c r="B31" i="3"/>
  <c r="B32" i="3"/>
  <c r="B33" i="3"/>
  <c r="B34" i="3"/>
  <c r="B35" i="3"/>
  <c r="B36" i="3"/>
  <c r="B37" i="3"/>
  <c r="D37" i="3" s="1"/>
  <c r="B38" i="3"/>
  <c r="B39" i="3"/>
  <c r="B40" i="3"/>
  <c r="E40" i="3" s="1"/>
  <c r="F40" i="3" s="1"/>
  <c r="B41" i="3"/>
  <c r="B42" i="3"/>
  <c r="B43" i="3"/>
  <c r="B44" i="3"/>
  <c r="B45" i="3"/>
  <c r="B46" i="3"/>
  <c r="B47" i="3"/>
  <c r="B48" i="3"/>
  <c r="B49" i="3"/>
  <c r="D49" i="3" s="1"/>
  <c r="B50" i="3"/>
  <c r="B51" i="3"/>
  <c r="B52" i="3"/>
  <c r="E52" i="3" s="1"/>
  <c r="F52" i="3" s="1"/>
  <c r="B53" i="3"/>
  <c r="B54" i="3"/>
  <c r="E54" i="3" s="1"/>
  <c r="F54" i="3" s="1"/>
  <c r="Q42" i="9" s="1"/>
  <c r="F42" i="10" s="1"/>
  <c r="B55" i="3"/>
  <c r="B56" i="3"/>
  <c r="B57" i="3"/>
  <c r="B58" i="3"/>
  <c r="B59" i="3"/>
  <c r="B60" i="3"/>
  <c r="B61" i="3"/>
  <c r="D61" i="3" s="1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E76" i="3" s="1"/>
  <c r="F76" i="3" s="1"/>
  <c r="B77" i="3"/>
  <c r="D77" i="3" s="1"/>
  <c r="B78" i="3"/>
  <c r="E78" i="3" s="1"/>
  <c r="F78" i="3" s="1"/>
  <c r="Q59" i="9" s="1"/>
  <c r="F59" i="10" s="1"/>
  <c r="B79" i="3"/>
  <c r="D79" i="3" s="1"/>
  <c r="B80" i="3"/>
  <c r="B81" i="3"/>
  <c r="B82" i="3"/>
  <c r="B83" i="3"/>
  <c r="E83" i="3" s="1"/>
  <c r="F83" i="3" s="1"/>
  <c r="Q63" i="9" s="1"/>
  <c r="F63" i="10" s="1"/>
  <c r="B84" i="3"/>
  <c r="B85" i="3"/>
  <c r="D85" i="3" s="1"/>
  <c r="B86" i="3"/>
  <c r="B87" i="3"/>
  <c r="B88" i="3"/>
  <c r="B89" i="3"/>
  <c r="B90" i="3"/>
  <c r="B91" i="3"/>
  <c r="B92" i="3"/>
  <c r="B93" i="3"/>
  <c r="B94" i="3"/>
  <c r="B95" i="3"/>
  <c r="B96" i="3"/>
  <c r="B97" i="3"/>
  <c r="D97" i="3" s="1"/>
  <c r="B98" i="3"/>
  <c r="B99" i="3"/>
  <c r="B100" i="3"/>
  <c r="E100" i="3" s="1"/>
  <c r="F100" i="3" s="1"/>
  <c r="B101" i="3"/>
  <c r="D101" i="3" s="1"/>
  <c r="B102" i="3"/>
  <c r="E102" i="3" s="1"/>
  <c r="F102" i="3" s="1"/>
  <c r="D102" i="9" s="1"/>
  <c r="B103" i="3"/>
  <c r="B104" i="3"/>
  <c r="B105" i="3"/>
  <c r="B106" i="3"/>
  <c r="B107" i="3"/>
  <c r="B108" i="3"/>
  <c r="B109" i="3"/>
  <c r="D109" i="3" s="1"/>
  <c r="B110" i="3"/>
  <c r="B111" i="3"/>
  <c r="B112" i="3"/>
  <c r="E112" i="3" s="1"/>
  <c r="F112" i="3" s="1"/>
  <c r="B113" i="3"/>
  <c r="B114" i="3"/>
  <c r="E114" i="3" s="1"/>
  <c r="F114" i="3" s="1"/>
  <c r="Q89" i="9" s="1"/>
  <c r="F89" i="10" s="1"/>
  <c r="B115" i="3"/>
  <c r="B116" i="3"/>
  <c r="B117" i="3"/>
  <c r="B118" i="3"/>
  <c r="B119" i="3"/>
  <c r="B120" i="3"/>
  <c r="B121" i="3"/>
  <c r="D121" i="3" s="1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 s="1"/>
  <c r="B134" i="3"/>
  <c r="B135" i="3"/>
  <c r="B136" i="3"/>
  <c r="D136" i="3" s="1"/>
  <c r="B137" i="3"/>
  <c r="D137" i="3" s="1"/>
  <c r="B138" i="3"/>
  <c r="E138" i="3" s="1"/>
  <c r="F138" i="3" s="1"/>
  <c r="B139" i="3"/>
  <c r="D139" i="3" s="1"/>
  <c r="B140" i="3"/>
  <c r="B141" i="3"/>
  <c r="B142" i="3"/>
  <c r="B143" i="3"/>
  <c r="B144" i="3"/>
  <c r="B145" i="3"/>
  <c r="D145" i="3" s="1"/>
  <c r="B146" i="3"/>
  <c r="B147" i="3"/>
  <c r="B148" i="3"/>
  <c r="E148" i="3" s="1"/>
  <c r="F148" i="3" s="1"/>
  <c r="B149" i="3"/>
  <c r="B150" i="3"/>
  <c r="B151" i="3"/>
  <c r="B152" i="3"/>
  <c r="B153" i="3"/>
  <c r="B154" i="3"/>
  <c r="B155" i="3"/>
  <c r="B156" i="3"/>
  <c r="B157" i="3"/>
  <c r="D157" i="3" s="1"/>
  <c r="B158" i="3"/>
  <c r="B159" i="3"/>
  <c r="B160" i="3"/>
  <c r="B161" i="3"/>
  <c r="B162" i="3"/>
  <c r="B163" i="3"/>
  <c r="B164" i="3"/>
  <c r="B165" i="3"/>
  <c r="B166" i="3"/>
  <c r="B167" i="3"/>
  <c r="B168" i="3"/>
  <c r="B169" i="3"/>
  <c r="D169" i="3" s="1"/>
  <c r="B170" i="3"/>
  <c r="B171" i="3"/>
  <c r="B172" i="3"/>
  <c r="D172" i="3" s="1"/>
  <c r="B173" i="3"/>
  <c r="D173" i="3" s="1"/>
  <c r="B174" i="3"/>
  <c r="D174" i="3" s="1"/>
  <c r="B175" i="3"/>
  <c r="D175" i="3" s="1"/>
  <c r="B176" i="3"/>
  <c r="B177" i="3"/>
  <c r="B178" i="3"/>
  <c r="B179" i="3"/>
  <c r="B180" i="3"/>
  <c r="B181" i="3"/>
  <c r="D181" i="3" s="1"/>
  <c r="B182" i="3"/>
  <c r="B183" i="3"/>
  <c r="B184" i="3"/>
  <c r="E184" i="3" s="1"/>
  <c r="F184" i="3" s="1"/>
  <c r="B185" i="3"/>
  <c r="B186" i="3"/>
  <c r="E186" i="3" s="1"/>
  <c r="F186" i="3" s="1"/>
  <c r="B187" i="3"/>
  <c r="B188" i="3"/>
  <c r="B189" i="3"/>
  <c r="B190" i="3"/>
  <c r="B191" i="3"/>
  <c r="B192" i="3"/>
  <c r="B193" i="3"/>
  <c r="D193" i="3" s="1"/>
  <c r="B194" i="3"/>
  <c r="B195" i="3"/>
  <c r="B196" i="3"/>
  <c r="D196" i="3" s="1"/>
  <c r="B197" i="3"/>
  <c r="B198" i="3"/>
  <c r="E198" i="3" s="1"/>
  <c r="F198" i="3" s="1"/>
  <c r="D198" i="9" s="1"/>
  <c r="B199" i="3"/>
  <c r="B200" i="3"/>
  <c r="B201" i="3"/>
  <c r="B202" i="3"/>
  <c r="B203" i="3"/>
  <c r="B204" i="3"/>
  <c r="B205" i="3"/>
  <c r="D205" i="3" s="1"/>
  <c r="B206" i="3"/>
  <c r="B207" i="3"/>
  <c r="B208" i="3"/>
  <c r="D208" i="3" s="1"/>
  <c r="B209" i="3"/>
  <c r="D209" i="3" s="1"/>
  <c r="B210" i="3"/>
  <c r="D210" i="3" s="1"/>
  <c r="B211" i="3"/>
  <c r="D211" i="3" s="1"/>
  <c r="B212" i="3"/>
  <c r="B213" i="3"/>
  <c r="B214" i="3"/>
  <c r="B215" i="3"/>
  <c r="B216" i="3"/>
  <c r="B217" i="3"/>
  <c r="E217" i="3" s="1"/>
  <c r="F217" i="3" s="1"/>
  <c r="B218" i="3"/>
  <c r="B219" i="3"/>
  <c r="B220" i="3"/>
  <c r="E220" i="3" s="1"/>
  <c r="F220" i="3" s="1"/>
  <c r="B221" i="3"/>
  <c r="B222" i="3"/>
  <c r="E222" i="3" s="1"/>
  <c r="F222" i="3" s="1"/>
  <c r="B223" i="3"/>
  <c r="B224" i="3"/>
  <c r="B225" i="3"/>
  <c r="B226" i="3"/>
  <c r="B227" i="3"/>
  <c r="B228" i="3"/>
  <c r="B229" i="3"/>
  <c r="D229" i="3" s="1"/>
  <c r="B230" i="3"/>
  <c r="B231" i="3"/>
  <c r="B232" i="3"/>
  <c r="B233" i="3"/>
  <c r="B234" i="3"/>
  <c r="B235" i="3"/>
  <c r="B236" i="3"/>
  <c r="B237" i="3"/>
  <c r="B238" i="3"/>
  <c r="B239" i="3"/>
  <c r="B240" i="3"/>
  <c r="B241" i="3"/>
  <c r="D241" i="3" s="1"/>
  <c r="B242" i="3"/>
  <c r="B243" i="3"/>
  <c r="B244" i="3"/>
  <c r="B245" i="3"/>
  <c r="B246" i="3"/>
  <c r="E246" i="3" s="1"/>
  <c r="F246" i="3" s="1"/>
  <c r="B247" i="3"/>
  <c r="B248" i="3"/>
  <c r="B249" i="3"/>
  <c r="B250" i="3"/>
  <c r="B251" i="3"/>
  <c r="B252" i="3"/>
  <c r="B253" i="3"/>
  <c r="D253" i="3" s="1"/>
  <c r="B254" i="3"/>
  <c r="B255" i="3"/>
  <c r="B256" i="3"/>
  <c r="D256" i="3" s="1"/>
  <c r="B257" i="3"/>
  <c r="B258" i="3"/>
  <c r="E258" i="3" s="1"/>
  <c r="F258" i="3" s="1"/>
  <c r="B259" i="3"/>
  <c r="B260" i="3"/>
  <c r="B261" i="3"/>
  <c r="B262" i="3"/>
  <c r="B263" i="3"/>
  <c r="B264" i="3"/>
  <c r="B265" i="3"/>
  <c r="D265" i="3" s="1"/>
  <c r="B266" i="3"/>
  <c r="B267" i="3"/>
  <c r="B268" i="3"/>
  <c r="D268" i="3" s="1"/>
  <c r="B2" i="3"/>
  <c r="C1" i="3"/>
  <c r="C1" i="4" s="1"/>
  <c r="C1" i="5" s="1"/>
  <c r="B1" i="3"/>
  <c r="B1" i="4" s="1"/>
  <c r="B1" i="5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1" i="3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19" i="2"/>
  <c r="G119" i="2" s="1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G134" i="2" s="1"/>
  <c r="C135" i="2"/>
  <c r="G135" i="2" s="1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G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G150" i="2" s="1"/>
  <c r="C151" i="2"/>
  <c r="G151" i="2" s="1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G160" i="2" s="1"/>
  <c r="C161" i="2"/>
  <c r="G161" i="2" s="1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G167" i="2" s="1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G182" i="2" s="1"/>
  <c r="C183" i="2"/>
  <c r="G183" i="2" s="1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G198" i="2" s="1"/>
  <c r="C199" i="2"/>
  <c r="G199" i="2" s="1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G207" i="2" s="1"/>
  <c r="C208" i="2"/>
  <c r="G208" i="2" s="1"/>
  <c r="C209" i="2"/>
  <c r="G209" i="2" s="1"/>
  <c r="C210" i="2"/>
  <c r="G210" i="2" s="1"/>
  <c r="C211" i="2"/>
  <c r="G211" i="2" s="1"/>
  <c r="C212" i="2"/>
  <c r="G212" i="2" s="1"/>
  <c r="C213" i="2"/>
  <c r="G213" i="2" s="1"/>
  <c r="C214" i="2"/>
  <c r="G214" i="2" s="1"/>
  <c r="C215" i="2"/>
  <c r="G215" i="2" s="1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G223" i="2" s="1"/>
  <c r="C224" i="2"/>
  <c r="G224" i="2" s="1"/>
  <c r="C225" i="2"/>
  <c r="G225" i="2" s="1"/>
  <c r="C226" i="2"/>
  <c r="G226" i="2" s="1"/>
  <c r="C227" i="2"/>
  <c r="G227" i="2" s="1"/>
  <c r="C228" i="2"/>
  <c r="G228" i="2" s="1"/>
  <c r="C229" i="2"/>
  <c r="G229" i="2" s="1"/>
  <c r="C230" i="2"/>
  <c r="G230" i="2" s="1"/>
  <c r="C231" i="2"/>
  <c r="G231" i="2" s="1"/>
  <c r="C232" i="2"/>
  <c r="G232" i="2" s="1"/>
  <c r="C233" i="2"/>
  <c r="G233" i="2" s="1"/>
  <c r="C234" i="2"/>
  <c r="G234" i="2" s="1"/>
  <c r="C235" i="2"/>
  <c r="G235" i="2" s="1"/>
  <c r="C236" i="2"/>
  <c r="G236" i="2" s="1"/>
  <c r="C237" i="2"/>
  <c r="G237" i="2" s="1"/>
  <c r="C238" i="2"/>
  <c r="G238" i="2" s="1"/>
  <c r="C239" i="2"/>
  <c r="G239" i="2" s="1"/>
  <c r="C240" i="2"/>
  <c r="G240" i="2" s="1"/>
  <c r="C241" i="2"/>
  <c r="G241" i="2" s="1"/>
  <c r="C242" i="2"/>
  <c r="G242" i="2" s="1"/>
  <c r="C243" i="2"/>
  <c r="G243" i="2" s="1"/>
  <c r="C244" i="2"/>
  <c r="G244" i="2" s="1"/>
  <c r="C245" i="2"/>
  <c r="G245" i="2" s="1"/>
  <c r="C246" i="2"/>
  <c r="G246" i="2" s="1"/>
  <c r="C247" i="2"/>
  <c r="G247" i="2" s="1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G255" i="2" s="1"/>
  <c r="C256" i="2"/>
  <c r="G256" i="2" s="1"/>
  <c r="C257" i="2"/>
  <c r="G257" i="2" s="1"/>
  <c r="C258" i="2"/>
  <c r="G258" i="2" s="1"/>
  <c r="C259" i="2"/>
  <c r="G259" i="2" s="1"/>
  <c r="C260" i="2"/>
  <c r="G260" i="2" s="1"/>
  <c r="C261" i="2"/>
  <c r="G261" i="2" s="1"/>
  <c r="C262" i="2"/>
  <c r="G262" i="2" s="1"/>
  <c r="C263" i="2"/>
  <c r="G263" i="2" s="1"/>
  <c r="C264" i="2"/>
  <c r="G264" i="2" s="1"/>
  <c r="C265" i="2"/>
  <c r="G265" i="2" s="1"/>
  <c r="C266" i="2"/>
  <c r="G266" i="2" s="1"/>
  <c r="C267" i="2"/>
  <c r="G267" i="2" s="1"/>
  <c r="C268" i="2"/>
  <c r="G268" i="2" s="1"/>
  <c r="C2" i="2"/>
  <c r="G2" i="2" s="1"/>
  <c r="B3" i="2"/>
  <c r="B4" i="2"/>
  <c r="D4" i="2" s="1"/>
  <c r="B5" i="2"/>
  <c r="E5" i="2" s="1"/>
  <c r="F5" i="2" s="1"/>
  <c r="C5" i="9" s="1"/>
  <c r="B6" i="2"/>
  <c r="B7" i="2"/>
  <c r="B8" i="2"/>
  <c r="D8" i="2" s="1"/>
  <c r="B9" i="2"/>
  <c r="D9" i="2" s="1"/>
  <c r="B10" i="2"/>
  <c r="D10" i="2" s="1"/>
  <c r="B11" i="2"/>
  <c r="B12" i="2"/>
  <c r="D12" i="2" s="1"/>
  <c r="B13" i="2"/>
  <c r="B14" i="2"/>
  <c r="B15" i="2"/>
  <c r="B16" i="2"/>
  <c r="B17" i="2"/>
  <c r="B18" i="2"/>
  <c r="E18" i="2" s="1"/>
  <c r="F18" i="2" s="1"/>
  <c r="B19" i="2"/>
  <c r="B20" i="2"/>
  <c r="B21" i="2"/>
  <c r="B22" i="2"/>
  <c r="D22" i="2" s="1"/>
  <c r="B23" i="2"/>
  <c r="B24" i="2"/>
  <c r="D24" i="2" s="1"/>
  <c r="B25" i="2"/>
  <c r="B26" i="2"/>
  <c r="B27" i="2"/>
  <c r="B28" i="2"/>
  <c r="E28" i="2" s="1"/>
  <c r="F28" i="2" s="1"/>
  <c r="B29" i="2"/>
  <c r="B30" i="2"/>
  <c r="B31" i="2"/>
  <c r="B32" i="2"/>
  <c r="D32" i="2" s="1"/>
  <c r="B33" i="2"/>
  <c r="B34" i="2"/>
  <c r="D34" i="2" s="1"/>
  <c r="B35" i="2"/>
  <c r="B36" i="2"/>
  <c r="D36" i="2" s="1"/>
  <c r="B37" i="2"/>
  <c r="B38" i="2"/>
  <c r="B39" i="2"/>
  <c r="B40" i="2"/>
  <c r="D40" i="2" s="1"/>
  <c r="B41" i="2"/>
  <c r="B42" i="2"/>
  <c r="E42" i="2" s="1"/>
  <c r="F42" i="2" s="1"/>
  <c r="B43" i="2"/>
  <c r="B44" i="2"/>
  <c r="D44" i="2" s="1"/>
  <c r="B45" i="2"/>
  <c r="B46" i="2"/>
  <c r="D46" i="2" s="1"/>
  <c r="B47" i="2"/>
  <c r="B48" i="2"/>
  <c r="D48" i="2" s="1"/>
  <c r="B49" i="2"/>
  <c r="B50" i="2"/>
  <c r="B51" i="2"/>
  <c r="B52" i="2"/>
  <c r="E52" i="2" s="1"/>
  <c r="F52" i="2" s="1"/>
  <c r="B53" i="2"/>
  <c r="B54" i="2"/>
  <c r="B55" i="2"/>
  <c r="B56" i="2"/>
  <c r="B57" i="2"/>
  <c r="B58" i="2"/>
  <c r="D58" i="2" s="1"/>
  <c r="B59" i="2"/>
  <c r="B60" i="2"/>
  <c r="D60" i="2" s="1"/>
  <c r="B61" i="2"/>
  <c r="B62" i="2"/>
  <c r="B63" i="2"/>
  <c r="B64" i="2"/>
  <c r="B65" i="2"/>
  <c r="B66" i="2"/>
  <c r="E66" i="2" s="1"/>
  <c r="F66" i="2" s="1"/>
  <c r="B67" i="2"/>
  <c r="B68" i="2"/>
  <c r="D68" i="2" s="1"/>
  <c r="B69" i="2"/>
  <c r="B70" i="2"/>
  <c r="D70" i="2" s="1"/>
  <c r="B71" i="2"/>
  <c r="B72" i="2"/>
  <c r="D72" i="2" s="1"/>
  <c r="B73" i="2"/>
  <c r="B74" i="2"/>
  <c r="B75" i="2"/>
  <c r="B76" i="2"/>
  <c r="D76" i="2" s="1"/>
  <c r="B77" i="2"/>
  <c r="B78" i="2"/>
  <c r="B79" i="2"/>
  <c r="B80" i="2"/>
  <c r="B81" i="2"/>
  <c r="B82" i="2"/>
  <c r="B83" i="2"/>
  <c r="B84" i="2"/>
  <c r="D84" i="2" s="1"/>
  <c r="B85" i="2"/>
  <c r="B86" i="2"/>
  <c r="B87" i="2"/>
  <c r="B88" i="2"/>
  <c r="B89" i="2"/>
  <c r="B90" i="2"/>
  <c r="B91" i="2"/>
  <c r="B92" i="2"/>
  <c r="D92" i="2" s="1"/>
  <c r="B93" i="2"/>
  <c r="B94" i="2"/>
  <c r="D94" i="2" s="1"/>
  <c r="B95" i="2"/>
  <c r="B96" i="2"/>
  <c r="D96" i="2" s="1"/>
  <c r="B97" i="2"/>
  <c r="B98" i="2"/>
  <c r="B99" i="2"/>
  <c r="B100" i="2"/>
  <c r="B101" i="2"/>
  <c r="B102" i="2"/>
  <c r="E102" i="2" s="1"/>
  <c r="F102" i="2" s="1"/>
  <c r="C102" i="9" s="1"/>
  <c r="B103" i="2"/>
  <c r="B104" i="2"/>
  <c r="B105" i="2"/>
  <c r="B106" i="2"/>
  <c r="D106" i="2" s="1"/>
  <c r="B107" i="2"/>
  <c r="B108" i="2"/>
  <c r="B109" i="2"/>
  <c r="B110" i="2"/>
  <c r="B111" i="2"/>
  <c r="B112" i="2"/>
  <c r="E112" i="2" s="1"/>
  <c r="F112" i="2" s="1"/>
  <c r="B113" i="2"/>
  <c r="B114" i="2"/>
  <c r="B115" i="2"/>
  <c r="B116" i="2"/>
  <c r="B117" i="2"/>
  <c r="B118" i="2"/>
  <c r="D118" i="2" s="1"/>
  <c r="B119" i="2"/>
  <c r="B120" i="2"/>
  <c r="B121" i="2"/>
  <c r="B122" i="2"/>
  <c r="B123" i="2"/>
  <c r="B124" i="2"/>
  <c r="E124" i="2" s="1"/>
  <c r="F124" i="2" s="1"/>
  <c r="B125" i="2"/>
  <c r="B126" i="2"/>
  <c r="B127" i="2"/>
  <c r="B128" i="2"/>
  <c r="D128" i="2" s="1"/>
  <c r="B129" i="2"/>
  <c r="B130" i="2"/>
  <c r="D130" i="2" s="1"/>
  <c r="B131" i="2"/>
  <c r="B132" i="2"/>
  <c r="B133" i="2"/>
  <c r="B134" i="2"/>
  <c r="B135" i="2"/>
  <c r="B136" i="2"/>
  <c r="B137" i="2"/>
  <c r="B138" i="2"/>
  <c r="E138" i="2" s="1"/>
  <c r="F138" i="2" s="1"/>
  <c r="B139" i="2"/>
  <c r="B140" i="2"/>
  <c r="D140" i="2" s="1"/>
  <c r="B141" i="2"/>
  <c r="B142" i="2"/>
  <c r="D142" i="2" s="1"/>
  <c r="B143" i="2"/>
  <c r="B144" i="2"/>
  <c r="B145" i="2"/>
  <c r="B146" i="2"/>
  <c r="B147" i="2"/>
  <c r="B148" i="2"/>
  <c r="D148" i="2" s="1"/>
  <c r="B149" i="2"/>
  <c r="B150" i="2"/>
  <c r="E150" i="2" s="1"/>
  <c r="F150" i="2" s="1"/>
  <c r="C150" i="9" s="1"/>
  <c r="B151" i="2"/>
  <c r="B152" i="2"/>
  <c r="B153" i="2"/>
  <c r="B154" i="2"/>
  <c r="D154" i="2" s="1"/>
  <c r="B155" i="2"/>
  <c r="B156" i="2"/>
  <c r="B157" i="2"/>
  <c r="B158" i="2"/>
  <c r="B159" i="2"/>
  <c r="B160" i="2"/>
  <c r="B161" i="2"/>
  <c r="B162" i="2"/>
  <c r="B163" i="2"/>
  <c r="B164" i="2"/>
  <c r="B165" i="2"/>
  <c r="B166" i="2"/>
  <c r="D166" i="2" s="1"/>
  <c r="B167" i="2"/>
  <c r="B168" i="2"/>
  <c r="B169" i="2"/>
  <c r="B170" i="2"/>
  <c r="B171" i="2"/>
  <c r="B172" i="2"/>
  <c r="E172" i="2" s="1"/>
  <c r="F172" i="2" s="1"/>
  <c r="B173" i="2"/>
  <c r="B174" i="2"/>
  <c r="B175" i="2"/>
  <c r="B176" i="2"/>
  <c r="D176" i="2" s="1"/>
  <c r="B177" i="2"/>
  <c r="B178" i="2"/>
  <c r="D178" i="2" s="1"/>
  <c r="B179" i="2"/>
  <c r="B180" i="2"/>
  <c r="B181" i="2"/>
  <c r="B182" i="2"/>
  <c r="B183" i="2"/>
  <c r="B184" i="2"/>
  <c r="D184" i="2" s="1"/>
  <c r="B185" i="2"/>
  <c r="B186" i="2"/>
  <c r="E186" i="2" s="1"/>
  <c r="F186" i="2" s="1"/>
  <c r="B187" i="2"/>
  <c r="B188" i="2"/>
  <c r="D188" i="2" s="1"/>
  <c r="B189" i="2"/>
  <c r="B190" i="2"/>
  <c r="D190" i="2" s="1"/>
  <c r="B191" i="2"/>
  <c r="B192" i="2"/>
  <c r="B193" i="2"/>
  <c r="B194" i="2"/>
  <c r="E194" i="2" s="1"/>
  <c r="F194" i="2" s="1"/>
  <c r="B195" i="2"/>
  <c r="B196" i="2"/>
  <c r="D196" i="2" s="1"/>
  <c r="B197" i="2"/>
  <c r="B198" i="2"/>
  <c r="E198" i="2" s="1"/>
  <c r="F198" i="2" s="1"/>
  <c r="C198" i="9" s="1"/>
  <c r="B199" i="2"/>
  <c r="B200" i="2"/>
  <c r="B201" i="2"/>
  <c r="B202" i="2"/>
  <c r="D202" i="2" s="1"/>
  <c r="B203" i="2"/>
  <c r="B204" i="2"/>
  <c r="B205" i="2"/>
  <c r="B206" i="2"/>
  <c r="E206" i="2" s="1"/>
  <c r="F206" i="2" s="1"/>
  <c r="B207" i="2"/>
  <c r="B208" i="2"/>
  <c r="E208" i="2" s="1"/>
  <c r="F208" i="2" s="1"/>
  <c r="B209" i="2"/>
  <c r="B210" i="2"/>
  <c r="B211" i="2"/>
  <c r="B212" i="2"/>
  <c r="D212" i="2" s="1"/>
  <c r="B213" i="2"/>
  <c r="B214" i="2"/>
  <c r="D214" i="2" s="1"/>
  <c r="B215" i="2"/>
  <c r="B216" i="2"/>
  <c r="B217" i="2"/>
  <c r="E217" i="2" s="1"/>
  <c r="F217" i="2" s="1"/>
  <c r="B218" i="2"/>
  <c r="E218" i="2" s="1"/>
  <c r="F218" i="2" s="1"/>
  <c r="B219" i="2"/>
  <c r="B220" i="2"/>
  <c r="E220" i="2" s="1"/>
  <c r="F220" i="2" s="1"/>
  <c r="B221" i="2"/>
  <c r="B222" i="2"/>
  <c r="B223" i="2"/>
  <c r="B224" i="2"/>
  <c r="B225" i="2"/>
  <c r="B226" i="2"/>
  <c r="D226" i="2" s="1"/>
  <c r="B227" i="2"/>
  <c r="B228" i="2"/>
  <c r="B229" i="2"/>
  <c r="E229" i="2" s="1"/>
  <c r="F229" i="2" s="1"/>
  <c r="B230" i="2"/>
  <c r="D230" i="2" s="1"/>
  <c r="B231" i="2"/>
  <c r="B232" i="2"/>
  <c r="B233" i="2"/>
  <c r="B234" i="2"/>
  <c r="B235" i="2"/>
  <c r="B236" i="2"/>
  <c r="B237" i="2"/>
  <c r="B238" i="2"/>
  <c r="D238" i="2" s="1"/>
  <c r="B239" i="2"/>
  <c r="B240" i="2"/>
  <c r="B241" i="2"/>
  <c r="E241" i="2" s="1"/>
  <c r="F241" i="2" s="1"/>
  <c r="C241" i="9" s="1"/>
  <c r="B242" i="2"/>
  <c r="B243" i="2"/>
  <c r="B244" i="2"/>
  <c r="E244" i="2" s="1"/>
  <c r="F244" i="2" s="1"/>
  <c r="B245" i="2"/>
  <c r="B246" i="2"/>
  <c r="B247" i="2"/>
  <c r="B248" i="2"/>
  <c r="D248" i="2" s="1"/>
  <c r="B249" i="2"/>
  <c r="B250" i="2"/>
  <c r="D250" i="2" s="1"/>
  <c r="B251" i="2"/>
  <c r="B252" i="2"/>
  <c r="B253" i="2"/>
  <c r="E253" i="2" s="1"/>
  <c r="F253" i="2" s="1"/>
  <c r="B254" i="2"/>
  <c r="D254" i="2" s="1"/>
  <c r="B255" i="2"/>
  <c r="B256" i="2"/>
  <c r="E256" i="2" s="1"/>
  <c r="F256" i="2" s="1"/>
  <c r="B257" i="2"/>
  <c r="B258" i="2"/>
  <c r="B259" i="2"/>
  <c r="B260" i="2"/>
  <c r="D260" i="2" s="1"/>
  <c r="B261" i="2"/>
  <c r="B262" i="2"/>
  <c r="D262" i="2" s="1"/>
  <c r="B263" i="2"/>
  <c r="B264" i="2"/>
  <c r="B265" i="2"/>
  <c r="E265" i="2" s="1"/>
  <c r="F265" i="2" s="1"/>
  <c r="B266" i="2"/>
  <c r="D266" i="2" s="1"/>
  <c r="B267" i="2"/>
  <c r="B268" i="2"/>
  <c r="E268" i="2" s="1"/>
  <c r="F268" i="2" s="1"/>
  <c r="B2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32" i="2"/>
  <c r="A233" i="2"/>
  <c r="A234" i="2"/>
  <c r="A235" i="2"/>
  <c r="A236" i="2"/>
  <c r="A237" i="2"/>
  <c r="A225" i="2"/>
  <c r="A226" i="2"/>
  <c r="A227" i="2"/>
  <c r="A228" i="2"/>
  <c r="A229" i="2"/>
  <c r="A230" i="2"/>
  <c r="A231" i="2"/>
  <c r="A220" i="2"/>
  <c r="A221" i="2"/>
  <c r="A222" i="2"/>
  <c r="A223" i="2"/>
  <c r="A22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1" i="2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B3" i="1"/>
  <c r="B4" i="1"/>
  <c r="B5" i="1"/>
  <c r="B6" i="1"/>
  <c r="B7" i="1"/>
  <c r="B8" i="1"/>
  <c r="B9" i="1"/>
  <c r="D9" i="1" s="1"/>
  <c r="B10" i="1"/>
  <c r="D10" i="1" s="1"/>
  <c r="B11" i="1"/>
  <c r="D11" i="1" s="1"/>
  <c r="B12" i="1"/>
  <c r="B13" i="1"/>
  <c r="B14" i="1"/>
  <c r="B15" i="1"/>
  <c r="B16" i="1"/>
  <c r="B17" i="1"/>
  <c r="B18" i="1"/>
  <c r="B19" i="1"/>
  <c r="B20" i="1"/>
  <c r="B21" i="1"/>
  <c r="D21" i="1" s="1"/>
  <c r="B22" i="1"/>
  <c r="D22" i="1" s="1"/>
  <c r="B23" i="1"/>
  <c r="D23" i="1" s="1"/>
  <c r="B24" i="1"/>
  <c r="B25" i="1"/>
  <c r="B26" i="1"/>
  <c r="B27" i="1"/>
  <c r="D27" i="1" s="1"/>
  <c r="B28" i="1"/>
  <c r="B29" i="1"/>
  <c r="B30" i="1"/>
  <c r="B31" i="1"/>
  <c r="B32" i="1"/>
  <c r="B33" i="1"/>
  <c r="D33" i="1" s="1"/>
  <c r="B34" i="1"/>
  <c r="D34" i="1" s="1"/>
  <c r="B35" i="1"/>
  <c r="D35" i="1" s="1"/>
  <c r="B36" i="1"/>
  <c r="B37" i="1"/>
  <c r="D37" i="1" s="1"/>
  <c r="B38" i="1"/>
  <c r="B39" i="1"/>
  <c r="B40" i="1"/>
  <c r="B41" i="1"/>
  <c r="B42" i="1"/>
  <c r="B43" i="1"/>
  <c r="B44" i="1"/>
  <c r="B45" i="1"/>
  <c r="D45" i="1" s="1"/>
  <c r="B46" i="1"/>
  <c r="D46" i="1" s="1"/>
  <c r="B47" i="1"/>
  <c r="D47" i="1" s="1"/>
  <c r="B48" i="1"/>
  <c r="B49" i="1"/>
  <c r="B50" i="1"/>
  <c r="B51" i="1"/>
  <c r="B52" i="1"/>
  <c r="B53" i="1"/>
  <c r="B54" i="1"/>
  <c r="B55" i="1"/>
  <c r="B56" i="1"/>
  <c r="B57" i="1"/>
  <c r="D57" i="1" s="1"/>
  <c r="B58" i="1"/>
  <c r="D58" i="1" s="1"/>
  <c r="B59" i="1"/>
  <c r="D59" i="1" s="1"/>
  <c r="B60" i="1"/>
  <c r="B61" i="1"/>
  <c r="B62" i="1"/>
  <c r="B63" i="1"/>
  <c r="B64" i="1"/>
  <c r="B65" i="1"/>
  <c r="B66" i="1"/>
  <c r="B67" i="1"/>
  <c r="B68" i="1"/>
  <c r="B69" i="1"/>
  <c r="D69" i="1" s="1"/>
  <c r="B70" i="1"/>
  <c r="D70" i="1" s="1"/>
  <c r="B71" i="1"/>
  <c r="D71" i="1" s="1"/>
  <c r="B72" i="1"/>
  <c r="B73" i="1"/>
  <c r="B74" i="1"/>
  <c r="D74" i="1" s="1"/>
  <c r="B75" i="1"/>
  <c r="B76" i="1"/>
  <c r="B77" i="1"/>
  <c r="B78" i="1"/>
  <c r="B79" i="1"/>
  <c r="B80" i="1"/>
  <c r="B81" i="1"/>
  <c r="D81" i="1" s="1"/>
  <c r="B82" i="1"/>
  <c r="D82" i="1" s="1"/>
  <c r="B83" i="1"/>
  <c r="D83" i="1" s="1"/>
  <c r="B84" i="1"/>
  <c r="B85" i="1"/>
  <c r="D85" i="1" s="1"/>
  <c r="B86" i="1"/>
  <c r="B87" i="1"/>
  <c r="B88" i="1"/>
  <c r="B89" i="1"/>
  <c r="B90" i="1"/>
  <c r="B91" i="1"/>
  <c r="B92" i="1"/>
  <c r="B93" i="1"/>
  <c r="D93" i="1" s="1"/>
  <c r="B94" i="1"/>
  <c r="D94" i="1" s="1"/>
  <c r="B95" i="1"/>
  <c r="D95" i="1" s="1"/>
  <c r="B96" i="1"/>
  <c r="B97" i="1"/>
  <c r="B98" i="1"/>
  <c r="B99" i="1"/>
  <c r="B100" i="1"/>
  <c r="B101" i="1"/>
  <c r="B102" i="1"/>
  <c r="B103" i="1"/>
  <c r="B104" i="1"/>
  <c r="B105" i="1"/>
  <c r="D105" i="1" s="1"/>
  <c r="B106" i="1"/>
  <c r="D106" i="1" s="1"/>
  <c r="B107" i="1"/>
  <c r="D107" i="1" s="1"/>
  <c r="B108" i="1"/>
  <c r="B109" i="1"/>
  <c r="B110" i="1"/>
  <c r="B111" i="1"/>
  <c r="B112" i="1"/>
  <c r="B113" i="1"/>
  <c r="B114" i="1"/>
  <c r="B115" i="1"/>
  <c r="B116" i="1"/>
  <c r="B117" i="1"/>
  <c r="B118" i="1"/>
  <c r="D118" i="1" s="1"/>
  <c r="B119" i="1"/>
  <c r="D119" i="1" s="1"/>
  <c r="B120" i="1"/>
  <c r="B121" i="1"/>
  <c r="D121" i="1" s="1"/>
  <c r="B122" i="1"/>
  <c r="B123" i="1"/>
  <c r="B124" i="1"/>
  <c r="B125" i="1"/>
  <c r="B126" i="1"/>
  <c r="B127" i="1"/>
  <c r="B128" i="1"/>
  <c r="B129" i="1"/>
  <c r="D129" i="1" s="1"/>
  <c r="B130" i="1"/>
  <c r="D130" i="1" s="1"/>
  <c r="B131" i="1"/>
  <c r="D131" i="1" s="1"/>
  <c r="B132" i="1"/>
  <c r="B133" i="1"/>
  <c r="B134" i="1"/>
  <c r="B135" i="1"/>
  <c r="B136" i="1"/>
  <c r="B137" i="1"/>
  <c r="B138" i="1"/>
  <c r="B139" i="1"/>
  <c r="B140" i="1"/>
  <c r="B141" i="1"/>
  <c r="D141" i="1" s="1"/>
  <c r="B142" i="1"/>
  <c r="D142" i="1" s="1"/>
  <c r="B143" i="1"/>
  <c r="D143" i="1" s="1"/>
  <c r="B144" i="1"/>
  <c r="B145" i="1"/>
  <c r="B146" i="1"/>
  <c r="B147" i="1"/>
  <c r="B148" i="1"/>
  <c r="B149" i="1"/>
  <c r="B150" i="1"/>
  <c r="B151" i="1"/>
  <c r="B152" i="1"/>
  <c r="B153" i="1"/>
  <c r="B154" i="1"/>
  <c r="D154" i="1" s="1"/>
  <c r="B155" i="1"/>
  <c r="D155" i="1" s="1"/>
  <c r="B156" i="1"/>
  <c r="B157" i="1"/>
  <c r="D157" i="1" s="1"/>
  <c r="B158" i="1"/>
  <c r="B159" i="1"/>
  <c r="D159" i="1" s="1"/>
  <c r="B160" i="1"/>
  <c r="B161" i="1"/>
  <c r="B162" i="1"/>
  <c r="B163" i="1"/>
  <c r="B164" i="1"/>
  <c r="B165" i="1"/>
  <c r="D165" i="1" s="1"/>
  <c r="B166" i="1"/>
  <c r="D166" i="1" s="1"/>
  <c r="B167" i="1"/>
  <c r="D167" i="1" s="1"/>
  <c r="B168" i="1"/>
  <c r="B169" i="1"/>
  <c r="B170" i="1"/>
  <c r="B171" i="1"/>
  <c r="B172" i="1"/>
  <c r="B173" i="1"/>
  <c r="B174" i="1"/>
  <c r="B175" i="1"/>
  <c r="B176" i="1"/>
  <c r="B177" i="1"/>
  <c r="D177" i="1" s="1"/>
  <c r="B178" i="1"/>
  <c r="D178" i="1" s="1"/>
  <c r="B179" i="1"/>
  <c r="D179" i="1" s="1"/>
  <c r="B180" i="1"/>
  <c r="B181" i="1"/>
  <c r="B182" i="1"/>
  <c r="B183" i="1"/>
  <c r="B184" i="1"/>
  <c r="B185" i="1"/>
  <c r="B186" i="1"/>
  <c r="B187" i="1"/>
  <c r="B188" i="1"/>
  <c r="B189" i="1"/>
  <c r="D189" i="1" s="1"/>
  <c r="B190" i="1"/>
  <c r="D190" i="1" s="1"/>
  <c r="B191" i="1"/>
  <c r="D191" i="1" s="1"/>
  <c r="B192" i="1"/>
  <c r="B193" i="1"/>
  <c r="D193" i="1" s="1"/>
  <c r="B194" i="1"/>
  <c r="B195" i="1"/>
  <c r="D195" i="1" s="1"/>
  <c r="B196" i="1"/>
  <c r="B197" i="1"/>
  <c r="B198" i="1"/>
  <c r="B199" i="1"/>
  <c r="B200" i="1"/>
  <c r="B201" i="1"/>
  <c r="D201" i="1" s="1"/>
  <c r="B202" i="1"/>
  <c r="D202" i="1" s="1"/>
  <c r="B203" i="1"/>
  <c r="D203" i="1" s="1"/>
  <c r="B204" i="1"/>
  <c r="B205" i="1"/>
  <c r="B206" i="1"/>
  <c r="B207" i="1"/>
  <c r="B208" i="1"/>
  <c r="B209" i="1"/>
  <c r="B210" i="1"/>
  <c r="B211" i="1"/>
  <c r="B212" i="1"/>
  <c r="B213" i="1"/>
  <c r="B214" i="1"/>
  <c r="B215" i="1"/>
  <c r="D215" i="1" s="1"/>
  <c r="B216" i="1"/>
  <c r="B217" i="1"/>
  <c r="D217" i="1" s="1"/>
  <c r="B218" i="1"/>
  <c r="B219" i="1"/>
  <c r="D219" i="1" s="1"/>
  <c r="B220" i="1"/>
  <c r="B221" i="1"/>
  <c r="B222" i="1"/>
  <c r="B223" i="1"/>
  <c r="B224" i="1"/>
  <c r="B225" i="1"/>
  <c r="D225" i="1" s="1"/>
  <c r="B226" i="1"/>
  <c r="D226" i="1" s="1"/>
  <c r="B227" i="1"/>
  <c r="D227" i="1" s="1"/>
  <c r="B228" i="1"/>
  <c r="B229" i="1"/>
  <c r="B230" i="1"/>
  <c r="B231" i="1"/>
  <c r="B232" i="1"/>
  <c r="B233" i="1"/>
  <c r="B234" i="1"/>
  <c r="B235" i="1"/>
  <c r="B236" i="1"/>
  <c r="B237" i="1"/>
  <c r="B238" i="1"/>
  <c r="D238" i="1" s="1"/>
  <c r="B239" i="1"/>
  <c r="D239" i="1" s="1"/>
  <c r="B240" i="1"/>
  <c r="B241" i="1"/>
  <c r="D241" i="1" s="1"/>
  <c r="B242" i="1"/>
  <c r="B243" i="1"/>
  <c r="B244" i="1"/>
  <c r="B245" i="1"/>
  <c r="D245" i="1" s="1"/>
  <c r="B246" i="1"/>
  <c r="D246" i="1" s="1"/>
  <c r="B247" i="1"/>
  <c r="B248" i="1"/>
  <c r="B249" i="1"/>
  <c r="B250" i="1"/>
  <c r="B251" i="1"/>
  <c r="D251" i="1" s="1"/>
  <c r="B252" i="1"/>
  <c r="B253" i="1"/>
  <c r="B254" i="1"/>
  <c r="B255" i="1"/>
  <c r="B256" i="1"/>
  <c r="B257" i="1"/>
  <c r="B258" i="1"/>
  <c r="D258" i="1" s="1"/>
  <c r="B259" i="1"/>
  <c r="B260" i="1"/>
  <c r="B261" i="1"/>
  <c r="D261" i="1" s="1"/>
  <c r="B262" i="1"/>
  <c r="D262" i="1" s="1"/>
  <c r="B263" i="1"/>
  <c r="D263" i="1" s="1"/>
  <c r="B264" i="1"/>
  <c r="B265" i="1"/>
  <c r="B266" i="1"/>
  <c r="B267" i="1"/>
  <c r="B268" i="1"/>
  <c r="B2" i="1"/>
  <c r="D2" i="1" s="1"/>
  <c r="C2" i="1"/>
  <c r="G2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1" i="1"/>
  <c r="E199" i="2" l="1"/>
  <c r="F199" i="2" s="1"/>
  <c r="E151" i="2"/>
  <c r="F151" i="2" s="1"/>
  <c r="C151" i="9" s="1"/>
  <c r="E103" i="2"/>
  <c r="F103" i="2" s="1"/>
  <c r="C103" i="9" s="1"/>
  <c r="E43" i="2"/>
  <c r="F43" i="2" s="1"/>
  <c r="E19" i="2"/>
  <c r="F19" i="2" s="1"/>
  <c r="E259" i="3"/>
  <c r="F259" i="3" s="1"/>
  <c r="E247" i="3"/>
  <c r="F247" i="3" s="1"/>
  <c r="H235" i="3"/>
  <c r="E223" i="3"/>
  <c r="F223" i="3" s="1"/>
  <c r="E199" i="3"/>
  <c r="F199" i="3" s="1"/>
  <c r="E187" i="3"/>
  <c r="F187" i="3" s="1"/>
  <c r="P8" i="9"/>
  <c r="D8" i="10" s="1"/>
  <c r="C18" i="9"/>
  <c r="Q215" i="9"/>
  <c r="F215" i="10" s="1"/>
  <c r="D258" i="9"/>
  <c r="E197" i="2"/>
  <c r="F197" i="2" s="1"/>
  <c r="E185" i="2"/>
  <c r="F185" i="2" s="1"/>
  <c r="E149" i="2"/>
  <c r="F149" i="2" s="1"/>
  <c r="E137" i="2"/>
  <c r="F137" i="2" s="1"/>
  <c r="E101" i="2"/>
  <c r="F101" i="2" s="1"/>
  <c r="C101" i="9" s="1"/>
  <c r="E65" i="2"/>
  <c r="F65" i="2" s="1"/>
  <c r="C65" i="9" s="1"/>
  <c r="E41" i="2"/>
  <c r="F41" i="2" s="1"/>
  <c r="C41" i="9" s="1"/>
  <c r="E17" i="2"/>
  <c r="F17" i="2" s="1"/>
  <c r="H2" i="3"/>
  <c r="E257" i="3"/>
  <c r="F257" i="3" s="1"/>
  <c r="E245" i="3"/>
  <c r="F245" i="3" s="1"/>
  <c r="D245" i="9" s="1"/>
  <c r="H233" i="3"/>
  <c r="E221" i="3"/>
  <c r="F221" i="3" s="1"/>
  <c r="E161" i="3"/>
  <c r="F161" i="3" s="1"/>
  <c r="E41" i="3"/>
  <c r="F41" i="3" s="1"/>
  <c r="D41" i="9" s="1"/>
  <c r="D64" i="2"/>
  <c r="E64" i="2"/>
  <c r="F64" i="2" s="1"/>
  <c r="H16" i="2"/>
  <c r="D232" i="3"/>
  <c r="H232" i="3"/>
  <c r="E232" i="3"/>
  <c r="F232" i="3" s="1"/>
  <c r="D232" i="9" s="1"/>
  <c r="D124" i="3"/>
  <c r="E124" i="3"/>
  <c r="F124" i="3" s="1"/>
  <c r="Q80" i="9"/>
  <c r="F80" i="10" s="1"/>
  <c r="D100" i="9"/>
  <c r="Q57" i="9"/>
  <c r="F57" i="10" s="1"/>
  <c r="D76" i="9"/>
  <c r="Q40" i="9"/>
  <c r="F40" i="10" s="1"/>
  <c r="D52" i="9"/>
  <c r="Q29" i="9"/>
  <c r="F29" i="10" s="1"/>
  <c r="D40" i="9"/>
  <c r="Q17" i="9"/>
  <c r="F17" i="10" s="1"/>
  <c r="D28" i="9"/>
  <c r="Q6" i="9"/>
  <c r="F6" i="10" s="1"/>
  <c r="D16" i="9"/>
  <c r="E184" i="2"/>
  <c r="F184" i="2" s="1"/>
  <c r="P50" i="9"/>
  <c r="D50" i="10" s="1"/>
  <c r="C66" i="9"/>
  <c r="Q153" i="9"/>
  <c r="F153" i="10" s="1"/>
  <c r="D186" i="9"/>
  <c r="P225" i="9"/>
  <c r="D225" i="10" s="1"/>
  <c r="C268" i="9"/>
  <c r="P213" i="9"/>
  <c r="D213" i="10" s="1"/>
  <c r="C256" i="9"/>
  <c r="P202" i="9"/>
  <c r="D202" i="10" s="1"/>
  <c r="C244" i="9"/>
  <c r="H232" i="2"/>
  <c r="P184" i="9"/>
  <c r="D184" i="10" s="1"/>
  <c r="C220" i="9"/>
  <c r="P172" i="9"/>
  <c r="D172" i="10" s="1"/>
  <c r="C208" i="9"/>
  <c r="P140" i="9"/>
  <c r="D140" i="10" s="1"/>
  <c r="C172" i="9"/>
  <c r="H160" i="2"/>
  <c r="D136" i="2"/>
  <c r="E136" i="2"/>
  <c r="F136" i="2" s="1"/>
  <c r="P97" i="9"/>
  <c r="D97" i="10" s="1"/>
  <c r="C124" i="9"/>
  <c r="P88" i="9"/>
  <c r="D88" i="10" s="1"/>
  <c r="C112" i="9"/>
  <c r="H100" i="2"/>
  <c r="H88" i="2"/>
  <c r="E88" i="2"/>
  <c r="F88" i="2" s="1"/>
  <c r="P40" i="9"/>
  <c r="D40" i="10" s="1"/>
  <c r="C52" i="9"/>
  <c r="P17" i="9"/>
  <c r="D17" i="10" s="1"/>
  <c r="C28" i="9"/>
  <c r="D244" i="3"/>
  <c r="E244" i="3"/>
  <c r="F244" i="3" s="1"/>
  <c r="Q184" i="9"/>
  <c r="F184" i="10" s="1"/>
  <c r="D220" i="9"/>
  <c r="Q151" i="9"/>
  <c r="F151" i="10" s="1"/>
  <c r="D184" i="9"/>
  <c r="Q118" i="9"/>
  <c r="F118" i="10" s="1"/>
  <c r="D148" i="9"/>
  <c r="Q88" i="9"/>
  <c r="F88" i="10" s="1"/>
  <c r="D112" i="9"/>
  <c r="E267" i="2"/>
  <c r="F267" i="2" s="1"/>
  <c r="E255" i="2"/>
  <c r="F255" i="2" s="1"/>
  <c r="E243" i="2"/>
  <c r="F243" i="2" s="1"/>
  <c r="E231" i="2"/>
  <c r="F231" i="2" s="1"/>
  <c r="E195" i="2"/>
  <c r="F195" i="2" s="1"/>
  <c r="E183" i="2"/>
  <c r="F183" i="2" s="1"/>
  <c r="E171" i="2"/>
  <c r="F171" i="2" s="1"/>
  <c r="E147" i="2"/>
  <c r="F147" i="2" s="1"/>
  <c r="C147" i="9" s="1"/>
  <c r="E135" i="2"/>
  <c r="F135" i="2" s="1"/>
  <c r="C135" i="9" s="1"/>
  <c r="E123" i="2"/>
  <c r="F123" i="2" s="1"/>
  <c r="E99" i="2"/>
  <c r="F99" i="2" s="1"/>
  <c r="E87" i="2"/>
  <c r="F87" i="2" s="1"/>
  <c r="E63" i="2"/>
  <c r="F63" i="2" s="1"/>
  <c r="E39" i="2"/>
  <c r="F39" i="2" s="1"/>
  <c r="E27" i="2"/>
  <c r="F27" i="2" s="1"/>
  <c r="E15" i="2"/>
  <c r="F15" i="2" s="1"/>
  <c r="E268" i="3"/>
  <c r="F268" i="3" s="1"/>
  <c r="E256" i="3"/>
  <c r="F256" i="3" s="1"/>
  <c r="E243" i="3"/>
  <c r="F243" i="3" s="1"/>
  <c r="E231" i="3"/>
  <c r="F231" i="3" s="1"/>
  <c r="E63" i="3"/>
  <c r="F63" i="3" s="1"/>
  <c r="D83" i="9"/>
  <c r="P161" i="9"/>
  <c r="D161" i="10" s="1"/>
  <c r="C194" i="9"/>
  <c r="E182" i="2"/>
  <c r="F182" i="2" s="1"/>
  <c r="E170" i="2"/>
  <c r="F170" i="2" s="1"/>
  <c r="E158" i="2"/>
  <c r="F158" i="2" s="1"/>
  <c r="E146" i="2"/>
  <c r="F146" i="2" s="1"/>
  <c r="E134" i="2"/>
  <c r="F134" i="2" s="1"/>
  <c r="E122" i="2"/>
  <c r="F122" i="2" s="1"/>
  <c r="C122" i="9" s="1"/>
  <c r="E110" i="2"/>
  <c r="F110" i="2" s="1"/>
  <c r="E98" i="2"/>
  <c r="F98" i="2" s="1"/>
  <c r="E86" i="2"/>
  <c r="F86" i="2" s="1"/>
  <c r="E74" i="2"/>
  <c r="F74" i="2" s="1"/>
  <c r="E62" i="2"/>
  <c r="F62" i="2" s="1"/>
  <c r="E50" i="2"/>
  <c r="F50" i="2" s="1"/>
  <c r="E38" i="2"/>
  <c r="F38" i="2" s="1"/>
  <c r="E26" i="2"/>
  <c r="F26" i="2" s="1"/>
  <c r="C26" i="9" s="1"/>
  <c r="E14" i="2"/>
  <c r="F14" i="2" s="1"/>
  <c r="C14" i="9" s="1"/>
  <c r="E265" i="4"/>
  <c r="F265" i="4" s="1"/>
  <c r="E241" i="4"/>
  <c r="F241" i="4" s="1"/>
  <c r="E229" i="4"/>
  <c r="F229" i="4" s="1"/>
  <c r="E193" i="4"/>
  <c r="F193" i="4" s="1"/>
  <c r="E181" i="4"/>
  <c r="F181" i="4" s="1"/>
  <c r="E169" i="4"/>
  <c r="F169" i="4" s="1"/>
  <c r="E145" i="4"/>
  <c r="F145" i="4" s="1"/>
  <c r="E133" i="4"/>
  <c r="F133" i="4" s="1"/>
  <c r="E109" i="4"/>
  <c r="F109" i="4" s="1"/>
  <c r="E97" i="4"/>
  <c r="F97" i="4" s="1"/>
  <c r="E73" i="4"/>
  <c r="F73" i="4" s="1"/>
  <c r="E61" i="4"/>
  <c r="F61" i="4" s="1"/>
  <c r="E37" i="4"/>
  <c r="F37" i="4" s="1"/>
  <c r="E25" i="4"/>
  <c r="F25" i="4" s="1"/>
  <c r="E197" i="3"/>
  <c r="F197" i="3" s="1"/>
  <c r="P153" i="9"/>
  <c r="D153" i="10" s="1"/>
  <c r="C186" i="9"/>
  <c r="P30" i="9"/>
  <c r="D30" i="10" s="1"/>
  <c r="C42" i="9"/>
  <c r="P210" i="9"/>
  <c r="D210" i="10" s="1"/>
  <c r="C253" i="9"/>
  <c r="P181" i="9"/>
  <c r="D181" i="10" s="1"/>
  <c r="C217" i="9"/>
  <c r="Q181" i="9"/>
  <c r="F181" i="10" s="1"/>
  <c r="D217" i="9"/>
  <c r="H29" i="3"/>
  <c r="H152" i="5"/>
  <c r="H140" i="5"/>
  <c r="H128" i="5"/>
  <c r="H104" i="5"/>
  <c r="H92" i="5"/>
  <c r="H80" i="5"/>
  <c r="E264" i="2"/>
  <c r="F264" i="2" s="1"/>
  <c r="D264" i="2"/>
  <c r="E252" i="2"/>
  <c r="F252" i="2" s="1"/>
  <c r="D252" i="2"/>
  <c r="E240" i="2"/>
  <c r="F240" i="2" s="1"/>
  <c r="D240" i="2"/>
  <c r="E228" i="2"/>
  <c r="F228" i="2" s="1"/>
  <c r="D228" i="2"/>
  <c r="E216" i="2"/>
  <c r="F216" i="2" s="1"/>
  <c r="D216" i="2"/>
  <c r="E204" i="2"/>
  <c r="F204" i="2" s="1"/>
  <c r="D204" i="2"/>
  <c r="E192" i="2"/>
  <c r="F192" i="2" s="1"/>
  <c r="D192" i="2"/>
  <c r="E180" i="2"/>
  <c r="F180" i="2" s="1"/>
  <c r="D180" i="2"/>
  <c r="E168" i="2"/>
  <c r="F168" i="2" s="1"/>
  <c r="D168" i="2"/>
  <c r="E156" i="2"/>
  <c r="F156" i="2" s="1"/>
  <c r="D156" i="2"/>
  <c r="E144" i="2"/>
  <c r="F144" i="2" s="1"/>
  <c r="D144" i="2"/>
  <c r="E132" i="2"/>
  <c r="F132" i="2" s="1"/>
  <c r="D132" i="2"/>
  <c r="E120" i="2"/>
  <c r="F120" i="2" s="1"/>
  <c r="C120" i="9" s="1"/>
  <c r="D120" i="2"/>
  <c r="E108" i="2"/>
  <c r="F108" i="2" s="1"/>
  <c r="D108" i="2"/>
  <c r="P109" i="9"/>
  <c r="D109" i="10" s="1"/>
  <c r="C138" i="9"/>
  <c r="Q203" i="9"/>
  <c r="F203" i="10" s="1"/>
  <c r="D246" i="9"/>
  <c r="H242" i="2"/>
  <c r="G63" i="10"/>
  <c r="D63" i="11"/>
  <c r="D63" i="12" s="1"/>
  <c r="E239" i="4"/>
  <c r="F239" i="4" s="1"/>
  <c r="E238" i="4"/>
  <c r="F238" i="4" s="1"/>
  <c r="H190" i="4"/>
  <c r="D190" i="4"/>
  <c r="H178" i="4"/>
  <c r="Q186" i="9"/>
  <c r="F186" i="10" s="1"/>
  <c r="D222" i="9"/>
  <c r="Q109" i="9"/>
  <c r="F109" i="10" s="1"/>
  <c r="D138" i="9"/>
  <c r="P170" i="9"/>
  <c r="D170" i="10" s="1"/>
  <c r="C206" i="9"/>
  <c r="P222" i="9"/>
  <c r="D222" i="10" s="1"/>
  <c r="C265" i="9"/>
  <c r="P191" i="9"/>
  <c r="D191" i="10" s="1"/>
  <c r="C229" i="9"/>
  <c r="H21" i="2"/>
  <c r="E248" i="4"/>
  <c r="F248" i="4" s="1"/>
  <c r="E200" i="4"/>
  <c r="F200" i="4" s="1"/>
  <c r="P182" i="9"/>
  <c r="D182" i="10" s="1"/>
  <c r="C218" i="9"/>
  <c r="H163" i="4"/>
  <c r="D91" i="4"/>
  <c r="E91" i="4"/>
  <c r="F91" i="4" s="1"/>
  <c r="H43" i="4"/>
  <c r="D43" i="4"/>
  <c r="H7" i="4"/>
  <c r="D7" i="4"/>
  <c r="E112" i="5"/>
  <c r="F112" i="5" s="1"/>
  <c r="E40" i="5"/>
  <c r="F40" i="5" s="1"/>
  <c r="E100" i="5"/>
  <c r="F100" i="5" s="1"/>
  <c r="E28" i="5"/>
  <c r="F28" i="5" s="1"/>
  <c r="E162" i="5"/>
  <c r="F162" i="5" s="1"/>
  <c r="E90" i="5"/>
  <c r="F90" i="5" s="1"/>
  <c r="E18" i="5"/>
  <c r="F18" i="5" s="1"/>
  <c r="I88" i="11"/>
  <c r="R88" i="11"/>
  <c r="U88" i="11" s="1"/>
  <c r="W88" i="11" s="1"/>
  <c r="X88" i="11" s="1"/>
  <c r="Y88" i="11" s="1"/>
  <c r="Z88" i="11" s="1"/>
  <c r="AA88" i="11" s="1"/>
  <c r="L88" i="11"/>
  <c r="G124" i="11"/>
  <c r="H138" i="11"/>
  <c r="E160" i="5"/>
  <c r="F160" i="5" s="1"/>
  <c r="E88" i="5"/>
  <c r="F88" i="5" s="1"/>
  <c r="E16" i="5"/>
  <c r="F16" i="5" s="1"/>
  <c r="H248" i="4"/>
  <c r="H236" i="4"/>
  <c r="E128" i="4"/>
  <c r="F128" i="4" s="1"/>
  <c r="E104" i="4"/>
  <c r="F104" i="4" s="1"/>
  <c r="E92" i="4"/>
  <c r="F92" i="4" s="1"/>
  <c r="E68" i="4"/>
  <c r="F68" i="4" s="1"/>
  <c r="E32" i="4"/>
  <c r="F32" i="4" s="1"/>
  <c r="D32" i="4"/>
  <c r="E236" i="4"/>
  <c r="F236" i="4" s="1"/>
  <c r="E150" i="5"/>
  <c r="F150" i="5" s="1"/>
  <c r="E78" i="5"/>
  <c r="F78" i="5" s="1"/>
  <c r="E6" i="5"/>
  <c r="F6" i="5" s="1"/>
  <c r="M137" i="11"/>
  <c r="S137" i="11"/>
  <c r="N137" i="11"/>
  <c r="O137" i="11" s="1"/>
  <c r="E3" i="5"/>
  <c r="F3" i="5" s="1"/>
  <c r="E148" i="5"/>
  <c r="F148" i="5" s="1"/>
  <c r="E76" i="5"/>
  <c r="F76" i="5" s="1"/>
  <c r="E4" i="5"/>
  <c r="F4" i="5" s="1"/>
  <c r="D114" i="9"/>
  <c r="D78" i="9"/>
  <c r="D54" i="9"/>
  <c r="D30" i="9"/>
  <c r="E163" i="3"/>
  <c r="F163" i="3" s="1"/>
  <c r="E151" i="3"/>
  <c r="F151" i="3" s="1"/>
  <c r="D151" i="9" s="1"/>
  <c r="E127" i="3"/>
  <c r="F127" i="3" s="1"/>
  <c r="H115" i="3"/>
  <c r="H103" i="3"/>
  <c r="E91" i="3"/>
  <c r="F91" i="3" s="1"/>
  <c r="E67" i="3"/>
  <c r="F67" i="3" s="1"/>
  <c r="D67" i="9" s="1"/>
  <c r="E43" i="3"/>
  <c r="F43" i="3" s="1"/>
  <c r="E138" i="5"/>
  <c r="F138" i="5" s="1"/>
  <c r="E66" i="5"/>
  <c r="F66" i="5" s="1"/>
  <c r="G89" i="10"/>
  <c r="D89" i="11"/>
  <c r="D89" i="12" s="1"/>
  <c r="G59" i="10"/>
  <c r="D59" i="11"/>
  <c r="D59" i="12" s="1"/>
  <c r="G42" i="10"/>
  <c r="D42" i="11"/>
  <c r="D42" i="12" s="1"/>
  <c r="G19" i="10"/>
  <c r="D19" i="11"/>
  <c r="D19" i="12" s="1"/>
  <c r="E18" i="3"/>
  <c r="F18" i="3" s="1"/>
  <c r="E19" i="3"/>
  <c r="F19" i="3" s="1"/>
  <c r="D200" i="4"/>
  <c r="E136" i="5"/>
  <c r="F136" i="5" s="1"/>
  <c r="E64" i="5"/>
  <c r="F64" i="5" s="1"/>
  <c r="H197" i="3"/>
  <c r="E185" i="3"/>
  <c r="F185" i="3" s="1"/>
  <c r="H161" i="3"/>
  <c r="E149" i="3"/>
  <c r="F149" i="3" s="1"/>
  <c r="E125" i="3"/>
  <c r="F125" i="3" s="1"/>
  <c r="E89" i="3"/>
  <c r="F89" i="3" s="1"/>
  <c r="E65" i="3"/>
  <c r="F65" i="3" s="1"/>
  <c r="D65" i="9" s="1"/>
  <c r="E5" i="3"/>
  <c r="F5" i="3" s="1"/>
  <c r="D5" i="9" s="1"/>
  <c r="H268" i="4"/>
  <c r="H160" i="4"/>
  <c r="E148" i="4"/>
  <c r="F148" i="4" s="1"/>
  <c r="H136" i="4"/>
  <c r="H124" i="4"/>
  <c r="E112" i="4"/>
  <c r="F112" i="4" s="1"/>
  <c r="E40" i="4"/>
  <c r="F40" i="4" s="1"/>
  <c r="E4" i="4"/>
  <c r="F4" i="4" s="1"/>
  <c r="D128" i="4"/>
  <c r="E126" i="5"/>
  <c r="F126" i="5" s="1"/>
  <c r="E54" i="5"/>
  <c r="F54" i="5" s="1"/>
  <c r="E124" i="5"/>
  <c r="F124" i="5" s="1"/>
  <c r="E52" i="5"/>
  <c r="F52" i="5" s="1"/>
  <c r="E207" i="3"/>
  <c r="F207" i="3" s="1"/>
  <c r="E195" i="3"/>
  <c r="F195" i="3" s="1"/>
  <c r="E171" i="3"/>
  <c r="F171" i="3" s="1"/>
  <c r="E159" i="3"/>
  <c r="F159" i="3" s="1"/>
  <c r="E135" i="3"/>
  <c r="F135" i="3" s="1"/>
  <c r="D135" i="9" s="1"/>
  <c r="E123" i="3"/>
  <c r="F123" i="3" s="1"/>
  <c r="E111" i="3"/>
  <c r="F111" i="3" s="1"/>
  <c r="E99" i="3"/>
  <c r="F99" i="3" s="1"/>
  <c r="E75" i="3"/>
  <c r="F75" i="3" s="1"/>
  <c r="E51" i="3"/>
  <c r="F51" i="3" s="1"/>
  <c r="E39" i="3"/>
  <c r="F39" i="3" s="1"/>
  <c r="E27" i="3"/>
  <c r="F27" i="3" s="1"/>
  <c r="E15" i="3"/>
  <c r="F15" i="3" s="1"/>
  <c r="E111" i="4"/>
  <c r="F111" i="4" s="1"/>
  <c r="E114" i="5"/>
  <c r="F114" i="5" s="1"/>
  <c r="E42" i="5"/>
  <c r="F42" i="5" s="1"/>
  <c r="E32" i="1"/>
  <c r="F32" i="1" s="1"/>
  <c r="E20" i="1"/>
  <c r="F20" i="1" s="1"/>
  <c r="G89" i="11"/>
  <c r="Q89" i="11" s="1"/>
  <c r="V89" i="11" s="1"/>
  <c r="H75" i="11"/>
  <c r="H2" i="5"/>
  <c r="H154" i="5"/>
  <c r="E154" i="5"/>
  <c r="F154" i="5" s="1"/>
  <c r="H142" i="5"/>
  <c r="E142" i="5"/>
  <c r="F142" i="5" s="1"/>
  <c r="H130" i="5"/>
  <c r="E130" i="5"/>
  <c r="F130" i="5" s="1"/>
  <c r="H118" i="5"/>
  <c r="E118" i="5"/>
  <c r="F118" i="5" s="1"/>
  <c r="H106" i="5"/>
  <c r="E106" i="5"/>
  <c r="F106" i="5" s="1"/>
  <c r="H94" i="5"/>
  <c r="E94" i="5"/>
  <c r="F94" i="5" s="1"/>
  <c r="H82" i="5"/>
  <c r="E82" i="5"/>
  <c r="F82" i="5" s="1"/>
  <c r="H70" i="5"/>
  <c r="E70" i="5"/>
  <c r="F70" i="5" s="1"/>
  <c r="H58" i="5"/>
  <c r="E58" i="5"/>
  <c r="F58" i="5" s="1"/>
  <c r="H46" i="5"/>
  <c r="E46" i="5"/>
  <c r="F46" i="5" s="1"/>
  <c r="H34" i="5"/>
  <c r="E34" i="5"/>
  <c r="F34" i="5" s="1"/>
  <c r="H22" i="5"/>
  <c r="E22" i="5"/>
  <c r="F22" i="5" s="1"/>
  <c r="D22" i="5"/>
  <c r="H10" i="5"/>
  <c r="E10" i="5"/>
  <c r="F10" i="5" s="1"/>
  <c r="H165" i="5"/>
  <c r="H153" i="5"/>
  <c r="H141" i="5"/>
  <c r="H129" i="5"/>
  <c r="H117" i="5"/>
  <c r="H105" i="5"/>
  <c r="H93" i="5"/>
  <c r="H81" i="5"/>
  <c r="H69" i="5"/>
  <c r="H57" i="5"/>
  <c r="H45" i="5"/>
  <c r="H33" i="5"/>
  <c r="H21" i="5"/>
  <c r="H9" i="5"/>
  <c r="D154" i="5"/>
  <c r="D10" i="5"/>
  <c r="H68" i="5"/>
  <c r="H56" i="5"/>
  <c r="H44" i="5"/>
  <c r="H32" i="5"/>
  <c r="H20" i="5"/>
  <c r="H4" i="5"/>
  <c r="H8" i="5"/>
  <c r="E8" i="5"/>
  <c r="F8" i="5" s="1"/>
  <c r="H28" i="5"/>
  <c r="H100" i="5"/>
  <c r="H52" i="5"/>
  <c r="H148" i="5"/>
  <c r="D8" i="5"/>
  <c r="H40" i="5"/>
  <c r="H88" i="5"/>
  <c r="H16" i="5"/>
  <c r="H76" i="5"/>
  <c r="H124" i="5"/>
  <c r="H64" i="5"/>
  <c r="H112" i="5"/>
  <c r="H160" i="5"/>
  <c r="H136" i="5"/>
  <c r="H6" i="5"/>
  <c r="H18" i="5"/>
  <c r="H30" i="5"/>
  <c r="H42" i="5"/>
  <c r="H54" i="5"/>
  <c r="H66" i="5"/>
  <c r="H78" i="5"/>
  <c r="H90" i="5"/>
  <c r="H102" i="5"/>
  <c r="H114" i="5"/>
  <c r="H126" i="5"/>
  <c r="H138" i="5"/>
  <c r="H150" i="5"/>
  <c r="H162" i="5"/>
  <c r="D142" i="5"/>
  <c r="H163" i="5"/>
  <c r="H127" i="5"/>
  <c r="H91" i="5"/>
  <c r="H67" i="5"/>
  <c r="H55" i="5"/>
  <c r="H43" i="5"/>
  <c r="H31" i="5"/>
  <c r="H19" i="5"/>
  <c r="H7" i="5"/>
  <c r="D130" i="5"/>
  <c r="H151" i="5"/>
  <c r="H139" i="5"/>
  <c r="H115" i="5"/>
  <c r="H103" i="5"/>
  <c r="H79" i="5"/>
  <c r="D118" i="5"/>
  <c r="D106" i="5"/>
  <c r="D94" i="5"/>
  <c r="D165" i="5"/>
  <c r="D153" i="5"/>
  <c r="D141" i="5"/>
  <c r="D129" i="5"/>
  <c r="D117" i="5"/>
  <c r="D105" i="5"/>
  <c r="D93" i="5"/>
  <c r="D81" i="5"/>
  <c r="D69" i="5"/>
  <c r="D57" i="5"/>
  <c r="D45" i="5"/>
  <c r="D33" i="5"/>
  <c r="D21" i="5"/>
  <c r="D9" i="5"/>
  <c r="E161" i="5"/>
  <c r="F161" i="5" s="1"/>
  <c r="E149" i="5"/>
  <c r="F149" i="5" s="1"/>
  <c r="E137" i="5"/>
  <c r="F137" i="5" s="1"/>
  <c r="E125" i="5"/>
  <c r="F125" i="5" s="1"/>
  <c r="E113" i="5"/>
  <c r="F113" i="5" s="1"/>
  <c r="E101" i="5"/>
  <c r="F101" i="5" s="1"/>
  <c r="E89" i="5"/>
  <c r="F89" i="5" s="1"/>
  <c r="E77" i="5"/>
  <c r="F77" i="5" s="1"/>
  <c r="E65" i="5"/>
  <c r="F65" i="5" s="1"/>
  <c r="E53" i="5"/>
  <c r="F53" i="5" s="1"/>
  <c r="E41" i="5"/>
  <c r="F41" i="5" s="1"/>
  <c r="E29" i="5"/>
  <c r="F29" i="5" s="1"/>
  <c r="E17" i="5"/>
  <c r="F17" i="5" s="1"/>
  <c r="E5" i="5"/>
  <c r="F5" i="5" s="1"/>
  <c r="H161" i="5"/>
  <c r="H149" i="5"/>
  <c r="H137" i="5"/>
  <c r="H125" i="5"/>
  <c r="H113" i="5"/>
  <c r="H101" i="5"/>
  <c r="H89" i="5"/>
  <c r="H77" i="5"/>
  <c r="H65" i="5"/>
  <c r="H53" i="5"/>
  <c r="H41" i="5"/>
  <c r="H29" i="5"/>
  <c r="H17" i="5"/>
  <c r="H5" i="5"/>
  <c r="D164" i="5"/>
  <c r="D56" i="5"/>
  <c r="D140" i="5"/>
  <c r="D44" i="5"/>
  <c r="D163" i="5"/>
  <c r="D151" i="5"/>
  <c r="D139" i="5"/>
  <c r="D127" i="5"/>
  <c r="D115" i="5"/>
  <c r="D103" i="5"/>
  <c r="D91" i="5"/>
  <c r="D79" i="5"/>
  <c r="D67" i="5"/>
  <c r="D55" i="5"/>
  <c r="D43" i="5"/>
  <c r="D31" i="5"/>
  <c r="D19" i="5"/>
  <c r="D7" i="5"/>
  <c r="E159" i="5"/>
  <c r="F159" i="5" s="1"/>
  <c r="E147" i="5"/>
  <c r="F147" i="5" s="1"/>
  <c r="E135" i="5"/>
  <c r="F135" i="5" s="1"/>
  <c r="E123" i="5"/>
  <c r="F123" i="5" s="1"/>
  <c r="E111" i="5"/>
  <c r="F111" i="5" s="1"/>
  <c r="E99" i="5"/>
  <c r="F99" i="5" s="1"/>
  <c r="E87" i="5"/>
  <c r="F87" i="5" s="1"/>
  <c r="E75" i="5"/>
  <c r="F75" i="5" s="1"/>
  <c r="E63" i="5"/>
  <c r="F63" i="5" s="1"/>
  <c r="E51" i="5"/>
  <c r="F51" i="5" s="1"/>
  <c r="E39" i="5"/>
  <c r="F39" i="5" s="1"/>
  <c r="E27" i="5"/>
  <c r="F27" i="5" s="1"/>
  <c r="E15" i="5"/>
  <c r="F15" i="5" s="1"/>
  <c r="H159" i="5"/>
  <c r="H147" i="5"/>
  <c r="H135" i="5"/>
  <c r="H123" i="5"/>
  <c r="H111" i="5"/>
  <c r="H99" i="5"/>
  <c r="H87" i="5"/>
  <c r="H75" i="5"/>
  <c r="H63" i="5"/>
  <c r="H51" i="5"/>
  <c r="H39" i="5"/>
  <c r="H27" i="5"/>
  <c r="H15" i="5"/>
  <c r="H3" i="5"/>
  <c r="E158" i="5"/>
  <c r="F158" i="5" s="1"/>
  <c r="E146" i="5"/>
  <c r="F146" i="5" s="1"/>
  <c r="E134" i="5"/>
  <c r="F134" i="5" s="1"/>
  <c r="E122" i="5"/>
  <c r="F122" i="5" s="1"/>
  <c r="E110" i="5"/>
  <c r="F110" i="5" s="1"/>
  <c r="E98" i="5"/>
  <c r="F98" i="5" s="1"/>
  <c r="E86" i="5"/>
  <c r="F86" i="5" s="1"/>
  <c r="E74" i="5"/>
  <c r="F74" i="5" s="1"/>
  <c r="E62" i="5"/>
  <c r="F62" i="5" s="1"/>
  <c r="E50" i="5"/>
  <c r="F50" i="5" s="1"/>
  <c r="E38" i="5"/>
  <c r="F38" i="5" s="1"/>
  <c r="E26" i="5"/>
  <c r="F26" i="5" s="1"/>
  <c r="E14" i="5"/>
  <c r="F14" i="5" s="1"/>
  <c r="H158" i="5"/>
  <c r="H146" i="5"/>
  <c r="H134" i="5"/>
  <c r="H122" i="5"/>
  <c r="H110" i="5"/>
  <c r="H98" i="5"/>
  <c r="H86" i="5"/>
  <c r="H74" i="5"/>
  <c r="H62" i="5"/>
  <c r="H50" i="5"/>
  <c r="H38" i="5"/>
  <c r="H26" i="5"/>
  <c r="H14" i="5"/>
  <c r="E157" i="5"/>
  <c r="F157" i="5" s="1"/>
  <c r="E145" i="5"/>
  <c r="F145" i="5" s="1"/>
  <c r="E133" i="5"/>
  <c r="F133" i="5" s="1"/>
  <c r="E121" i="5"/>
  <c r="F121" i="5" s="1"/>
  <c r="E109" i="5"/>
  <c r="F109" i="5" s="1"/>
  <c r="E97" i="5"/>
  <c r="F97" i="5" s="1"/>
  <c r="E85" i="5"/>
  <c r="F85" i="5" s="1"/>
  <c r="E73" i="5"/>
  <c r="F73" i="5" s="1"/>
  <c r="E61" i="5"/>
  <c r="F61" i="5" s="1"/>
  <c r="E49" i="5"/>
  <c r="F49" i="5" s="1"/>
  <c r="E37" i="5"/>
  <c r="F37" i="5" s="1"/>
  <c r="E25" i="5"/>
  <c r="F25" i="5" s="1"/>
  <c r="E13" i="5"/>
  <c r="F13" i="5" s="1"/>
  <c r="H157" i="5"/>
  <c r="H145" i="5"/>
  <c r="H133" i="5"/>
  <c r="H121" i="5"/>
  <c r="H109" i="5"/>
  <c r="H97" i="5"/>
  <c r="H85" i="5"/>
  <c r="H73" i="5"/>
  <c r="H61" i="5"/>
  <c r="H49" i="5"/>
  <c r="H37" i="5"/>
  <c r="H25" i="5"/>
  <c r="H13" i="5"/>
  <c r="D92" i="5"/>
  <c r="E156" i="5"/>
  <c r="F156" i="5" s="1"/>
  <c r="E144" i="5"/>
  <c r="F144" i="5" s="1"/>
  <c r="E132" i="5"/>
  <c r="F132" i="5" s="1"/>
  <c r="E120" i="5"/>
  <c r="F120" i="5" s="1"/>
  <c r="E108" i="5"/>
  <c r="F108" i="5" s="1"/>
  <c r="E96" i="5"/>
  <c r="F96" i="5" s="1"/>
  <c r="E84" i="5"/>
  <c r="F84" i="5" s="1"/>
  <c r="E72" i="5"/>
  <c r="F72" i="5" s="1"/>
  <c r="E60" i="5"/>
  <c r="F60" i="5" s="1"/>
  <c r="E48" i="5"/>
  <c r="F48" i="5" s="1"/>
  <c r="E36" i="5"/>
  <c r="F36" i="5" s="1"/>
  <c r="E24" i="5"/>
  <c r="F24" i="5" s="1"/>
  <c r="E12" i="5"/>
  <c r="F12" i="5" s="1"/>
  <c r="H156" i="5"/>
  <c r="H144" i="5"/>
  <c r="H132" i="5"/>
  <c r="H120" i="5"/>
  <c r="H108" i="5"/>
  <c r="H96" i="5"/>
  <c r="H84" i="5"/>
  <c r="H72" i="5"/>
  <c r="H60" i="5"/>
  <c r="H48" i="5"/>
  <c r="H36" i="5"/>
  <c r="H24" i="5"/>
  <c r="H12" i="5"/>
  <c r="D104" i="5"/>
  <c r="D3" i="5"/>
  <c r="E155" i="5"/>
  <c r="F155" i="5" s="1"/>
  <c r="E143" i="5"/>
  <c r="F143" i="5" s="1"/>
  <c r="E131" i="5"/>
  <c r="F131" i="5" s="1"/>
  <c r="E119" i="5"/>
  <c r="F119" i="5" s="1"/>
  <c r="E107" i="5"/>
  <c r="F107" i="5" s="1"/>
  <c r="E95" i="5"/>
  <c r="F95" i="5" s="1"/>
  <c r="E83" i="5"/>
  <c r="F83" i="5" s="1"/>
  <c r="E71" i="5"/>
  <c r="F71" i="5" s="1"/>
  <c r="E59" i="5"/>
  <c r="F59" i="5" s="1"/>
  <c r="E47" i="5"/>
  <c r="F47" i="5" s="1"/>
  <c r="E35" i="5"/>
  <c r="F35" i="5" s="1"/>
  <c r="E23" i="5"/>
  <c r="F23" i="5" s="1"/>
  <c r="E11" i="5"/>
  <c r="F11" i="5" s="1"/>
  <c r="H155" i="5"/>
  <c r="H143" i="5"/>
  <c r="H131" i="5"/>
  <c r="H119" i="5"/>
  <c r="H107" i="5"/>
  <c r="H95" i="5"/>
  <c r="H83" i="5"/>
  <c r="H71" i="5"/>
  <c r="H59" i="5"/>
  <c r="H47" i="5"/>
  <c r="H35" i="5"/>
  <c r="H23" i="5"/>
  <c r="H11" i="5"/>
  <c r="D128" i="5"/>
  <c r="D20" i="5"/>
  <c r="D68" i="5"/>
  <c r="E165" i="5"/>
  <c r="F165" i="5" s="1"/>
  <c r="E153" i="5"/>
  <c r="F153" i="5" s="1"/>
  <c r="E141" i="5"/>
  <c r="F141" i="5" s="1"/>
  <c r="E129" i="5"/>
  <c r="F129" i="5" s="1"/>
  <c r="E117" i="5"/>
  <c r="F117" i="5" s="1"/>
  <c r="E105" i="5"/>
  <c r="F105" i="5" s="1"/>
  <c r="E93" i="5"/>
  <c r="F93" i="5" s="1"/>
  <c r="E81" i="5"/>
  <c r="F81" i="5" s="1"/>
  <c r="E69" i="5"/>
  <c r="F69" i="5" s="1"/>
  <c r="E57" i="5"/>
  <c r="F57" i="5" s="1"/>
  <c r="E45" i="5"/>
  <c r="F45" i="5" s="1"/>
  <c r="E33" i="5"/>
  <c r="F33" i="5" s="1"/>
  <c r="E21" i="5"/>
  <c r="F21" i="5" s="1"/>
  <c r="E9" i="5"/>
  <c r="F9" i="5" s="1"/>
  <c r="D152" i="5"/>
  <c r="D80" i="5"/>
  <c r="D32" i="5"/>
  <c r="E164" i="5"/>
  <c r="F164" i="5" s="1"/>
  <c r="E152" i="5"/>
  <c r="F152" i="5" s="1"/>
  <c r="E140" i="5"/>
  <c r="F140" i="5" s="1"/>
  <c r="E128" i="5"/>
  <c r="F128" i="5" s="1"/>
  <c r="E116" i="5"/>
  <c r="F116" i="5" s="1"/>
  <c r="E104" i="5"/>
  <c r="F104" i="5" s="1"/>
  <c r="E92" i="5"/>
  <c r="F92" i="5" s="1"/>
  <c r="E80" i="5"/>
  <c r="F80" i="5" s="1"/>
  <c r="E68" i="5"/>
  <c r="F68" i="5" s="1"/>
  <c r="E56" i="5"/>
  <c r="F56" i="5" s="1"/>
  <c r="E44" i="5"/>
  <c r="F44" i="5" s="1"/>
  <c r="E32" i="5"/>
  <c r="F32" i="5" s="1"/>
  <c r="E20" i="5"/>
  <c r="F20" i="5" s="1"/>
  <c r="H116" i="5"/>
  <c r="E163" i="5"/>
  <c r="F163" i="5" s="1"/>
  <c r="E151" i="5"/>
  <c r="F151" i="5" s="1"/>
  <c r="E139" i="5"/>
  <c r="F139" i="5" s="1"/>
  <c r="E127" i="5"/>
  <c r="F127" i="5" s="1"/>
  <c r="E115" i="5"/>
  <c r="F115" i="5" s="1"/>
  <c r="E103" i="5"/>
  <c r="F103" i="5" s="1"/>
  <c r="E91" i="5"/>
  <c r="F91" i="5" s="1"/>
  <c r="E79" i="5"/>
  <c r="F79" i="5" s="1"/>
  <c r="E67" i="5"/>
  <c r="F67" i="5" s="1"/>
  <c r="E55" i="5"/>
  <c r="F55" i="5" s="1"/>
  <c r="E43" i="5"/>
  <c r="F43" i="5" s="1"/>
  <c r="E31" i="5"/>
  <c r="F31" i="5" s="1"/>
  <c r="E19" i="5"/>
  <c r="F19" i="5" s="1"/>
  <c r="E7" i="5"/>
  <c r="F7" i="5" s="1"/>
  <c r="H2" i="4"/>
  <c r="H258" i="4"/>
  <c r="E258" i="4"/>
  <c r="F258" i="4" s="1"/>
  <c r="D258" i="4"/>
  <c r="H246" i="4"/>
  <c r="E246" i="4"/>
  <c r="F246" i="4" s="1"/>
  <c r="D246" i="4"/>
  <c r="H234" i="4"/>
  <c r="E234" i="4"/>
  <c r="F234" i="4" s="1"/>
  <c r="D234" i="4"/>
  <c r="H222" i="4"/>
  <c r="E222" i="4"/>
  <c r="F222" i="4" s="1"/>
  <c r="D222" i="4"/>
  <c r="H210" i="4"/>
  <c r="D210" i="4"/>
  <c r="H198" i="4"/>
  <c r="D198" i="4"/>
  <c r="H186" i="4"/>
  <c r="E186" i="4"/>
  <c r="F186" i="4" s="1"/>
  <c r="D186" i="4"/>
  <c r="H174" i="4"/>
  <c r="E174" i="4"/>
  <c r="F174" i="4" s="1"/>
  <c r="D174" i="4"/>
  <c r="H162" i="4"/>
  <c r="E162" i="4"/>
  <c r="F162" i="4" s="1"/>
  <c r="D162" i="4"/>
  <c r="H150" i="4"/>
  <c r="D150" i="4"/>
  <c r="H138" i="4"/>
  <c r="E138" i="4"/>
  <c r="F138" i="4" s="1"/>
  <c r="D138" i="4"/>
  <c r="H126" i="4"/>
  <c r="E126" i="4"/>
  <c r="F126" i="4" s="1"/>
  <c r="D126" i="4"/>
  <c r="H114" i="4"/>
  <c r="D114" i="4"/>
  <c r="H102" i="4"/>
  <c r="E102" i="4"/>
  <c r="F102" i="4" s="1"/>
  <c r="D102" i="4"/>
  <c r="H90" i="4"/>
  <c r="E90" i="4"/>
  <c r="F90" i="4" s="1"/>
  <c r="D90" i="4"/>
  <c r="H78" i="4"/>
  <c r="D78" i="4"/>
  <c r="H66" i="4"/>
  <c r="E66" i="4"/>
  <c r="F66" i="4" s="1"/>
  <c r="D66" i="4"/>
  <c r="H54" i="4"/>
  <c r="E54" i="4"/>
  <c r="F54" i="4" s="1"/>
  <c r="D54" i="4"/>
  <c r="H42" i="4"/>
  <c r="D42" i="4"/>
  <c r="H30" i="4"/>
  <c r="E30" i="4"/>
  <c r="F30" i="4" s="1"/>
  <c r="D30" i="4"/>
  <c r="H18" i="4"/>
  <c r="E18" i="4"/>
  <c r="F18" i="4" s="1"/>
  <c r="D18" i="4"/>
  <c r="H6" i="4"/>
  <c r="D6" i="4"/>
  <c r="H221" i="4"/>
  <c r="H46" i="4"/>
  <c r="H257" i="4"/>
  <c r="E257" i="4"/>
  <c r="F257" i="4" s="1"/>
  <c r="E245" i="4"/>
  <c r="F245" i="4" s="1"/>
  <c r="E233" i="4"/>
  <c r="F233" i="4" s="1"/>
  <c r="H233" i="4"/>
  <c r="E221" i="4"/>
  <c r="F221" i="4" s="1"/>
  <c r="E209" i="4"/>
  <c r="F209" i="4" s="1"/>
  <c r="H197" i="4"/>
  <c r="E173" i="4"/>
  <c r="F173" i="4" s="1"/>
  <c r="H161" i="4"/>
  <c r="H149" i="4"/>
  <c r="H137" i="4"/>
  <c r="H125" i="4"/>
  <c r="H113" i="4"/>
  <c r="E101" i="4"/>
  <c r="F101" i="4" s="1"/>
  <c r="H89" i="4"/>
  <c r="E77" i="4"/>
  <c r="F77" i="4" s="1"/>
  <c r="E65" i="4"/>
  <c r="F65" i="4" s="1"/>
  <c r="H53" i="4"/>
  <c r="E41" i="4"/>
  <c r="F41" i="4" s="1"/>
  <c r="E29" i="4"/>
  <c r="F29" i="4" s="1"/>
  <c r="H17" i="4"/>
  <c r="H5" i="4"/>
  <c r="D163" i="4"/>
  <c r="D127" i="4"/>
  <c r="D55" i="4"/>
  <c r="D19" i="4"/>
  <c r="E250" i="4"/>
  <c r="F250" i="4" s="1"/>
  <c r="E212" i="4"/>
  <c r="F212" i="4" s="1"/>
  <c r="E163" i="4"/>
  <c r="F163" i="4" s="1"/>
  <c r="H214" i="4"/>
  <c r="H128" i="4"/>
  <c r="E220" i="4"/>
  <c r="F220" i="4" s="1"/>
  <c r="D220" i="4"/>
  <c r="H220" i="4"/>
  <c r="E136" i="4"/>
  <c r="F136" i="4" s="1"/>
  <c r="D136" i="4"/>
  <c r="E100" i="4"/>
  <c r="F100" i="4" s="1"/>
  <c r="D100" i="4"/>
  <c r="D76" i="4"/>
  <c r="H76" i="4"/>
  <c r="H52" i="4"/>
  <c r="E52" i="4"/>
  <c r="F52" i="4" s="1"/>
  <c r="D52" i="4"/>
  <c r="E28" i="4"/>
  <c r="F28" i="4" s="1"/>
  <c r="H28" i="4"/>
  <c r="D28" i="4"/>
  <c r="E16" i="4"/>
  <c r="F16" i="4" s="1"/>
  <c r="D16" i="4"/>
  <c r="H4" i="4"/>
  <c r="D4" i="4"/>
  <c r="E161" i="4"/>
  <c r="F161" i="4" s="1"/>
  <c r="E53" i="4"/>
  <c r="F53" i="4" s="1"/>
  <c r="H212" i="4"/>
  <c r="H127" i="4"/>
  <c r="H41" i="4"/>
  <c r="H267" i="4"/>
  <c r="E267" i="4"/>
  <c r="F267" i="4" s="1"/>
  <c r="D267" i="4"/>
  <c r="H255" i="4"/>
  <c r="E255" i="4"/>
  <c r="F255" i="4" s="1"/>
  <c r="D255" i="4"/>
  <c r="H243" i="4"/>
  <c r="E243" i="4"/>
  <c r="F243" i="4" s="1"/>
  <c r="D243" i="4"/>
  <c r="H231" i="4"/>
  <c r="E231" i="4"/>
  <c r="F231" i="4" s="1"/>
  <c r="D231" i="4"/>
  <c r="H219" i="4"/>
  <c r="E219" i="4"/>
  <c r="F219" i="4" s="1"/>
  <c r="D219" i="4"/>
  <c r="H207" i="4"/>
  <c r="E207" i="4"/>
  <c r="F207" i="4" s="1"/>
  <c r="D207" i="4"/>
  <c r="H195" i="4"/>
  <c r="D195" i="4"/>
  <c r="H183" i="4"/>
  <c r="D183" i="4"/>
  <c r="H171" i="4"/>
  <c r="E171" i="4"/>
  <c r="F171" i="4" s="1"/>
  <c r="D171" i="4"/>
  <c r="H159" i="4"/>
  <c r="E150" i="4"/>
  <c r="F150" i="4" s="1"/>
  <c r="E42" i="4"/>
  <c r="F42" i="4" s="1"/>
  <c r="H209" i="4"/>
  <c r="H34" i="4"/>
  <c r="H266" i="4"/>
  <c r="E266" i="4"/>
  <c r="F266" i="4" s="1"/>
  <c r="D266" i="4"/>
  <c r="H254" i="4"/>
  <c r="E254" i="4"/>
  <c r="F254" i="4" s="1"/>
  <c r="D254" i="4"/>
  <c r="H242" i="4"/>
  <c r="E242" i="4"/>
  <c r="F242" i="4" s="1"/>
  <c r="D242" i="4"/>
  <c r="H230" i="4"/>
  <c r="E230" i="4"/>
  <c r="F230" i="4" s="1"/>
  <c r="D230" i="4"/>
  <c r="H218" i="4"/>
  <c r="E218" i="4"/>
  <c r="F218" i="4" s="1"/>
  <c r="D218" i="4"/>
  <c r="H206" i="4"/>
  <c r="E206" i="4"/>
  <c r="F206" i="4" s="1"/>
  <c r="D206" i="4"/>
  <c r="H194" i="4"/>
  <c r="D194" i="4"/>
  <c r="E194" i="4"/>
  <c r="F194" i="4" s="1"/>
  <c r="H182" i="4"/>
  <c r="D182" i="4"/>
  <c r="H170" i="4"/>
  <c r="D170" i="4"/>
  <c r="H158" i="4"/>
  <c r="E158" i="4"/>
  <c r="F158" i="4" s="1"/>
  <c r="D158" i="4"/>
  <c r="H146" i="4"/>
  <c r="D146" i="4"/>
  <c r="E146" i="4"/>
  <c r="F146" i="4" s="1"/>
  <c r="H134" i="4"/>
  <c r="D134" i="4"/>
  <c r="H122" i="4"/>
  <c r="E122" i="4"/>
  <c r="F122" i="4" s="1"/>
  <c r="D122" i="4"/>
  <c r="H110" i="4"/>
  <c r="D110" i="4"/>
  <c r="E110" i="4"/>
  <c r="F110" i="4" s="1"/>
  <c r="H98" i="4"/>
  <c r="D98" i="4"/>
  <c r="H86" i="4"/>
  <c r="E86" i="4"/>
  <c r="F86" i="4" s="1"/>
  <c r="D86" i="4"/>
  <c r="H74" i="4"/>
  <c r="D74" i="4"/>
  <c r="E74" i="4"/>
  <c r="F74" i="4" s="1"/>
  <c r="H62" i="4"/>
  <c r="D62" i="4"/>
  <c r="H50" i="4"/>
  <c r="E50" i="4"/>
  <c r="F50" i="4" s="1"/>
  <c r="D50" i="4"/>
  <c r="H38" i="4"/>
  <c r="D38" i="4"/>
  <c r="E38" i="4"/>
  <c r="F38" i="4" s="1"/>
  <c r="H26" i="4"/>
  <c r="D26" i="4"/>
  <c r="H14" i="4"/>
  <c r="E14" i="4"/>
  <c r="F14" i="4" s="1"/>
  <c r="D14" i="4"/>
  <c r="E198" i="4"/>
  <c r="F198" i="4" s="1"/>
  <c r="H104" i="4"/>
  <c r="H19" i="4"/>
  <c r="H196" i="4"/>
  <c r="D196" i="4"/>
  <c r="E196" i="4"/>
  <c r="F196" i="4" s="1"/>
  <c r="H241" i="4"/>
  <c r="D241" i="4"/>
  <c r="E197" i="4"/>
  <c r="F197" i="4" s="1"/>
  <c r="H101" i="4"/>
  <c r="D178" i="4"/>
  <c r="E134" i="4"/>
  <c r="F134" i="4" s="1"/>
  <c r="E78" i="4"/>
  <c r="F78" i="4" s="1"/>
  <c r="E26" i="4"/>
  <c r="F26" i="4" s="1"/>
  <c r="H92" i="4"/>
  <c r="E268" i="4"/>
  <c r="F268" i="4" s="1"/>
  <c r="D268" i="4"/>
  <c r="E244" i="4"/>
  <c r="F244" i="4" s="1"/>
  <c r="D244" i="4"/>
  <c r="E172" i="4"/>
  <c r="F172" i="4" s="1"/>
  <c r="H172" i="4"/>
  <c r="D172" i="4"/>
  <c r="H88" i="4"/>
  <c r="E88" i="4"/>
  <c r="F88" i="4" s="1"/>
  <c r="D88" i="4"/>
  <c r="H265" i="4"/>
  <c r="D265" i="4"/>
  <c r="E195" i="4"/>
  <c r="F195" i="4" s="1"/>
  <c r="H10" i="4"/>
  <c r="H262" i="4"/>
  <c r="H250" i="4"/>
  <c r="H238" i="4"/>
  <c r="H226" i="4"/>
  <c r="E214" i="4"/>
  <c r="F214" i="4" s="1"/>
  <c r="E202" i="4"/>
  <c r="F202" i="4" s="1"/>
  <c r="H202" i="4"/>
  <c r="E190" i="4"/>
  <c r="F190" i="4" s="1"/>
  <c r="E178" i="4"/>
  <c r="F178" i="4" s="1"/>
  <c r="E166" i="4"/>
  <c r="F166" i="4" s="1"/>
  <c r="H166" i="4"/>
  <c r="E154" i="4"/>
  <c r="F154" i="4" s="1"/>
  <c r="E142" i="4"/>
  <c r="F142" i="4" s="1"/>
  <c r="H142" i="4"/>
  <c r="E130" i="4"/>
  <c r="F130" i="4" s="1"/>
  <c r="H130" i="4"/>
  <c r="E118" i="4"/>
  <c r="F118" i="4" s="1"/>
  <c r="H118" i="4"/>
  <c r="E106" i="4"/>
  <c r="F106" i="4" s="1"/>
  <c r="H106" i="4"/>
  <c r="E94" i="4"/>
  <c r="F94" i="4" s="1"/>
  <c r="H94" i="4"/>
  <c r="E82" i="4"/>
  <c r="F82" i="4" s="1"/>
  <c r="H82" i="4"/>
  <c r="E70" i="4"/>
  <c r="F70" i="4" s="1"/>
  <c r="E58" i="4"/>
  <c r="F58" i="4" s="1"/>
  <c r="H58" i="4"/>
  <c r="E46" i="4"/>
  <c r="F46" i="4" s="1"/>
  <c r="H22" i="4"/>
  <c r="D248" i="4"/>
  <c r="D104" i="4"/>
  <c r="D68" i="4"/>
  <c r="E263" i="4"/>
  <c r="F263" i="4" s="1"/>
  <c r="E227" i="4"/>
  <c r="F227" i="4" s="1"/>
  <c r="E183" i="4"/>
  <c r="F183" i="4" s="1"/>
  <c r="E76" i="4"/>
  <c r="F76" i="4" s="1"/>
  <c r="H77" i="4"/>
  <c r="D184" i="4"/>
  <c r="H184" i="4"/>
  <c r="E184" i="4"/>
  <c r="F184" i="4" s="1"/>
  <c r="H217" i="4"/>
  <c r="D217" i="4"/>
  <c r="H187" i="4"/>
  <c r="E89" i="4"/>
  <c r="F89" i="4" s="1"/>
  <c r="H185" i="4"/>
  <c r="H100" i="4"/>
  <c r="H261" i="4"/>
  <c r="E261" i="4"/>
  <c r="F261" i="4" s="1"/>
  <c r="D261" i="4"/>
  <c r="H249" i="4"/>
  <c r="E249" i="4"/>
  <c r="F249" i="4" s="1"/>
  <c r="D249" i="4"/>
  <c r="H237" i="4"/>
  <c r="E237" i="4"/>
  <c r="F237" i="4" s="1"/>
  <c r="D237" i="4"/>
  <c r="H225" i="4"/>
  <c r="E225" i="4"/>
  <c r="F225" i="4" s="1"/>
  <c r="D225" i="4"/>
  <c r="H213" i="4"/>
  <c r="D213" i="4"/>
  <c r="H201" i="4"/>
  <c r="E201" i="4"/>
  <c r="F201" i="4" s="1"/>
  <c r="D201" i="4"/>
  <c r="H189" i="4"/>
  <c r="E189" i="4"/>
  <c r="F189" i="4" s="1"/>
  <c r="D189" i="4"/>
  <c r="H177" i="4"/>
  <c r="D177" i="4"/>
  <c r="H165" i="4"/>
  <c r="D165" i="4"/>
  <c r="H153" i="4"/>
  <c r="E153" i="4"/>
  <c r="F153" i="4" s="1"/>
  <c r="D153" i="4"/>
  <c r="H141" i="4"/>
  <c r="E141" i="4"/>
  <c r="F141" i="4" s="1"/>
  <c r="D141" i="4"/>
  <c r="H129" i="4"/>
  <c r="D129" i="4"/>
  <c r="H117" i="4"/>
  <c r="E117" i="4"/>
  <c r="F117" i="4" s="1"/>
  <c r="D117" i="4"/>
  <c r="H105" i="4"/>
  <c r="E105" i="4"/>
  <c r="F105" i="4" s="1"/>
  <c r="D105" i="4"/>
  <c r="H93" i="4"/>
  <c r="D93" i="4"/>
  <c r="H81" i="4"/>
  <c r="E81" i="4"/>
  <c r="F81" i="4" s="1"/>
  <c r="D81" i="4"/>
  <c r="H69" i="4"/>
  <c r="E69" i="4"/>
  <c r="F69" i="4" s="1"/>
  <c r="D69" i="4"/>
  <c r="H57" i="4"/>
  <c r="D57" i="4"/>
  <c r="H45" i="4"/>
  <c r="E45" i="4"/>
  <c r="F45" i="4" s="1"/>
  <c r="D45" i="4"/>
  <c r="H33" i="4"/>
  <c r="E33" i="4"/>
  <c r="F33" i="4" s="1"/>
  <c r="D33" i="4"/>
  <c r="H21" i="4"/>
  <c r="D21" i="4"/>
  <c r="H9" i="4"/>
  <c r="E9" i="4"/>
  <c r="F9" i="4" s="1"/>
  <c r="D9" i="4"/>
  <c r="E262" i="4"/>
  <c r="F262" i="4" s="1"/>
  <c r="E226" i="4"/>
  <c r="F226" i="4" s="1"/>
  <c r="E182" i="4"/>
  <c r="F182" i="4" s="1"/>
  <c r="E75" i="4"/>
  <c r="F75" i="4" s="1"/>
  <c r="H245" i="4"/>
  <c r="H70" i="4"/>
  <c r="E232" i="4"/>
  <c r="F232" i="4" s="1"/>
  <c r="H232" i="4"/>
  <c r="D232" i="4"/>
  <c r="E160" i="4"/>
  <c r="F160" i="4" s="1"/>
  <c r="D160" i="4"/>
  <c r="E124" i="4"/>
  <c r="F124" i="4" s="1"/>
  <c r="D124" i="4"/>
  <c r="E64" i="4"/>
  <c r="F64" i="4" s="1"/>
  <c r="H64" i="4"/>
  <c r="D64" i="4"/>
  <c r="H253" i="4"/>
  <c r="D253" i="4"/>
  <c r="H16" i="4"/>
  <c r="H260" i="4"/>
  <c r="H224" i="4"/>
  <c r="H200" i="4"/>
  <c r="E188" i="4"/>
  <c r="F188" i="4" s="1"/>
  <c r="H188" i="4"/>
  <c r="H176" i="4"/>
  <c r="E176" i="4"/>
  <c r="F176" i="4" s="1"/>
  <c r="E164" i="4"/>
  <c r="F164" i="4" s="1"/>
  <c r="H164" i="4"/>
  <c r="E152" i="4"/>
  <c r="F152" i="4" s="1"/>
  <c r="H152" i="4"/>
  <c r="E116" i="4"/>
  <c r="F116" i="4" s="1"/>
  <c r="H116" i="4"/>
  <c r="E80" i="4"/>
  <c r="F80" i="4" s="1"/>
  <c r="H80" i="4"/>
  <c r="E56" i="4"/>
  <c r="F56" i="4" s="1"/>
  <c r="H56" i="4"/>
  <c r="E44" i="4"/>
  <c r="F44" i="4" s="1"/>
  <c r="H44" i="4"/>
  <c r="E260" i="4"/>
  <c r="F260" i="4" s="1"/>
  <c r="E224" i="4"/>
  <c r="F224" i="4" s="1"/>
  <c r="E177" i="4"/>
  <c r="F177" i="4" s="1"/>
  <c r="E125" i="4"/>
  <c r="F125" i="4" s="1"/>
  <c r="E17" i="4"/>
  <c r="F17" i="4" s="1"/>
  <c r="H244" i="4"/>
  <c r="H154" i="4"/>
  <c r="H68" i="4"/>
  <c r="H256" i="4"/>
  <c r="E256" i="4"/>
  <c r="F256" i="4" s="1"/>
  <c r="D256" i="4"/>
  <c r="E208" i="4"/>
  <c r="F208" i="4" s="1"/>
  <c r="H208" i="4"/>
  <c r="D208" i="4"/>
  <c r="H148" i="4"/>
  <c r="D148" i="4"/>
  <c r="H112" i="4"/>
  <c r="D112" i="4"/>
  <c r="D40" i="4"/>
  <c r="H40" i="4"/>
  <c r="H229" i="4"/>
  <c r="D229" i="4"/>
  <c r="E140" i="4"/>
  <c r="F140" i="4" s="1"/>
  <c r="H140" i="4"/>
  <c r="H259" i="4"/>
  <c r="E259" i="4"/>
  <c r="F259" i="4" s="1"/>
  <c r="E247" i="4"/>
  <c r="F247" i="4" s="1"/>
  <c r="H247" i="4"/>
  <c r="H235" i="4"/>
  <c r="E235" i="4"/>
  <c r="F235" i="4" s="1"/>
  <c r="H223" i="4"/>
  <c r="E223" i="4"/>
  <c r="F223" i="4" s="1"/>
  <c r="H211" i="4"/>
  <c r="E211" i="4"/>
  <c r="F211" i="4" s="1"/>
  <c r="H199" i="4"/>
  <c r="E199" i="4"/>
  <c r="F199" i="4" s="1"/>
  <c r="E187" i="4"/>
  <c r="F187" i="4" s="1"/>
  <c r="H175" i="4"/>
  <c r="E175" i="4"/>
  <c r="F175" i="4" s="1"/>
  <c r="E151" i="4"/>
  <c r="F151" i="4" s="1"/>
  <c r="H139" i="4"/>
  <c r="E139" i="4"/>
  <c r="F139" i="4" s="1"/>
  <c r="E115" i="4"/>
  <c r="F115" i="4" s="1"/>
  <c r="H115" i="4"/>
  <c r="E103" i="4"/>
  <c r="F103" i="4" s="1"/>
  <c r="H103" i="4"/>
  <c r="H91" i="4"/>
  <c r="H79" i="4"/>
  <c r="E79" i="4"/>
  <c r="F79" i="4" s="1"/>
  <c r="E67" i="4"/>
  <c r="F67" i="4" s="1"/>
  <c r="H67" i="4"/>
  <c r="H55" i="4"/>
  <c r="E43" i="4"/>
  <c r="F43" i="4" s="1"/>
  <c r="H31" i="4"/>
  <c r="E31" i="4"/>
  <c r="F31" i="4" s="1"/>
  <c r="E7" i="4"/>
  <c r="F7" i="4" s="1"/>
  <c r="D238" i="4"/>
  <c r="D202" i="4"/>
  <c r="D166" i="4"/>
  <c r="D130" i="4"/>
  <c r="D94" i="4"/>
  <c r="D58" i="4"/>
  <c r="E253" i="4"/>
  <c r="F253" i="4" s="1"/>
  <c r="E217" i="4"/>
  <c r="F217" i="4" s="1"/>
  <c r="E170" i="4"/>
  <c r="F170" i="4" s="1"/>
  <c r="E114" i="4"/>
  <c r="F114" i="4" s="1"/>
  <c r="E62" i="4"/>
  <c r="F62" i="4" s="1"/>
  <c r="E6" i="4"/>
  <c r="F6" i="4" s="1"/>
  <c r="H151" i="4"/>
  <c r="H65" i="4"/>
  <c r="E20" i="4"/>
  <c r="F20" i="4" s="1"/>
  <c r="E8" i="4"/>
  <c r="F8" i="4" s="1"/>
  <c r="E149" i="4"/>
  <c r="F149" i="4" s="1"/>
  <c r="E113" i="4"/>
  <c r="F113" i="4" s="1"/>
  <c r="E5" i="4"/>
  <c r="F5" i="4" s="1"/>
  <c r="H8" i="4"/>
  <c r="H147" i="4"/>
  <c r="H135" i="4"/>
  <c r="H123" i="4"/>
  <c r="H111" i="4"/>
  <c r="H99" i="4"/>
  <c r="H87" i="4"/>
  <c r="H75" i="4"/>
  <c r="H63" i="4"/>
  <c r="H51" i="4"/>
  <c r="H39" i="4"/>
  <c r="H27" i="4"/>
  <c r="H15" i="4"/>
  <c r="H3" i="4"/>
  <c r="H32" i="4"/>
  <c r="D159" i="4"/>
  <c r="D147" i="4"/>
  <c r="D135" i="4"/>
  <c r="D123" i="4"/>
  <c r="D111" i="4"/>
  <c r="D99" i="4"/>
  <c r="D87" i="4"/>
  <c r="D75" i="4"/>
  <c r="D63" i="4"/>
  <c r="D51" i="4"/>
  <c r="D39" i="4"/>
  <c r="D27" i="4"/>
  <c r="D15" i="4"/>
  <c r="D3" i="4"/>
  <c r="E159" i="4"/>
  <c r="F159" i="4" s="1"/>
  <c r="E123" i="4"/>
  <c r="F123" i="4" s="1"/>
  <c r="E87" i="4"/>
  <c r="F87" i="4" s="1"/>
  <c r="E51" i="4"/>
  <c r="F51" i="4" s="1"/>
  <c r="E15" i="4"/>
  <c r="F15" i="4" s="1"/>
  <c r="H205" i="4"/>
  <c r="H193" i="4"/>
  <c r="H181" i="4"/>
  <c r="H169" i="4"/>
  <c r="H157" i="4"/>
  <c r="H145" i="4"/>
  <c r="H133" i="4"/>
  <c r="H121" i="4"/>
  <c r="H109" i="4"/>
  <c r="H97" i="4"/>
  <c r="H85" i="4"/>
  <c r="H73" i="4"/>
  <c r="H61" i="4"/>
  <c r="H49" i="4"/>
  <c r="H37" i="4"/>
  <c r="H25" i="4"/>
  <c r="H13" i="4"/>
  <c r="E3" i="4"/>
  <c r="F3" i="4" s="1"/>
  <c r="H173" i="4"/>
  <c r="H29" i="4"/>
  <c r="H264" i="4"/>
  <c r="H252" i="4"/>
  <c r="H240" i="4"/>
  <c r="H228" i="4"/>
  <c r="H216" i="4"/>
  <c r="H204" i="4"/>
  <c r="E204" i="4"/>
  <c r="F204" i="4" s="1"/>
  <c r="H192" i="4"/>
  <c r="E192" i="4"/>
  <c r="F192" i="4" s="1"/>
  <c r="H180" i="4"/>
  <c r="E180" i="4"/>
  <c r="F180" i="4" s="1"/>
  <c r="H168" i="4"/>
  <c r="E168" i="4"/>
  <c r="F168" i="4" s="1"/>
  <c r="H156" i="4"/>
  <c r="E156" i="4"/>
  <c r="F156" i="4" s="1"/>
  <c r="H144" i="4"/>
  <c r="E144" i="4"/>
  <c r="F144" i="4" s="1"/>
  <c r="H132" i="4"/>
  <c r="E132" i="4"/>
  <c r="F132" i="4" s="1"/>
  <c r="H120" i="4"/>
  <c r="E120" i="4"/>
  <c r="F120" i="4" s="1"/>
  <c r="H108" i="4"/>
  <c r="E108" i="4"/>
  <c r="F108" i="4" s="1"/>
  <c r="H96" i="4"/>
  <c r="E96" i="4"/>
  <c r="F96" i="4" s="1"/>
  <c r="H84" i="4"/>
  <c r="E84" i="4"/>
  <c r="F84" i="4" s="1"/>
  <c r="H72" i="4"/>
  <c r="E72" i="4"/>
  <c r="F72" i="4" s="1"/>
  <c r="H60" i="4"/>
  <c r="E60" i="4"/>
  <c r="F60" i="4" s="1"/>
  <c r="H48" i="4"/>
  <c r="E48" i="4"/>
  <c r="F48" i="4" s="1"/>
  <c r="H36" i="4"/>
  <c r="E36" i="4"/>
  <c r="F36" i="4" s="1"/>
  <c r="H24" i="4"/>
  <c r="E24" i="4"/>
  <c r="F24" i="4" s="1"/>
  <c r="H12" i="4"/>
  <c r="E12" i="4"/>
  <c r="F12" i="4" s="1"/>
  <c r="D205" i="4"/>
  <c r="D193" i="4"/>
  <c r="D181" i="4"/>
  <c r="D169" i="4"/>
  <c r="D157" i="4"/>
  <c r="D145" i="4"/>
  <c r="D133" i="4"/>
  <c r="D121" i="4"/>
  <c r="D109" i="4"/>
  <c r="D97" i="4"/>
  <c r="D85" i="4"/>
  <c r="D73" i="4"/>
  <c r="D61" i="4"/>
  <c r="D49" i="4"/>
  <c r="D37" i="4"/>
  <c r="D25" i="4"/>
  <c r="D13" i="4"/>
  <c r="E157" i="4"/>
  <c r="F157" i="4" s="1"/>
  <c r="E137" i="4"/>
  <c r="F137" i="4" s="1"/>
  <c r="E121" i="4"/>
  <c r="F121" i="4" s="1"/>
  <c r="E85" i="4"/>
  <c r="F85" i="4" s="1"/>
  <c r="E49" i="4"/>
  <c r="F49" i="4" s="1"/>
  <c r="E13" i="4"/>
  <c r="F13" i="4" s="1"/>
  <c r="H263" i="4"/>
  <c r="H251" i="4"/>
  <c r="H239" i="4"/>
  <c r="H227" i="4"/>
  <c r="H215" i="4"/>
  <c r="E215" i="4"/>
  <c r="F215" i="4" s="1"/>
  <c r="H203" i="4"/>
  <c r="E203" i="4"/>
  <c r="F203" i="4" s="1"/>
  <c r="H191" i="4"/>
  <c r="E191" i="4"/>
  <c r="F191" i="4" s="1"/>
  <c r="H179" i="4"/>
  <c r="E179" i="4"/>
  <c r="F179" i="4" s="1"/>
  <c r="H167" i="4"/>
  <c r="E167" i="4"/>
  <c r="F167" i="4" s="1"/>
  <c r="H155" i="4"/>
  <c r="E155" i="4"/>
  <c r="F155" i="4" s="1"/>
  <c r="H143" i="4"/>
  <c r="E143" i="4"/>
  <c r="F143" i="4" s="1"/>
  <c r="H131" i="4"/>
  <c r="E131" i="4"/>
  <c r="F131" i="4" s="1"/>
  <c r="H119" i="4"/>
  <c r="E119" i="4"/>
  <c r="F119" i="4" s="1"/>
  <c r="H107" i="4"/>
  <c r="E107" i="4"/>
  <c r="F107" i="4" s="1"/>
  <c r="H95" i="4"/>
  <c r="E95" i="4"/>
  <c r="F95" i="4" s="1"/>
  <c r="H83" i="4"/>
  <c r="E83" i="4"/>
  <c r="F83" i="4" s="1"/>
  <c r="H71" i="4"/>
  <c r="E71" i="4"/>
  <c r="F71" i="4" s="1"/>
  <c r="H59" i="4"/>
  <c r="E59" i="4"/>
  <c r="F59" i="4" s="1"/>
  <c r="H47" i="4"/>
  <c r="E47" i="4"/>
  <c r="F47" i="4" s="1"/>
  <c r="H35" i="4"/>
  <c r="E35" i="4"/>
  <c r="F35" i="4" s="1"/>
  <c r="H23" i="4"/>
  <c r="E23" i="4"/>
  <c r="F23" i="4" s="1"/>
  <c r="H11" i="4"/>
  <c r="E11" i="4"/>
  <c r="F11" i="4" s="1"/>
  <c r="D264" i="4"/>
  <c r="D252" i="4"/>
  <c r="D240" i="4"/>
  <c r="D228" i="4"/>
  <c r="D216" i="4"/>
  <c r="D204" i="4"/>
  <c r="D192" i="4"/>
  <c r="D180" i="4"/>
  <c r="D168" i="4"/>
  <c r="D156" i="4"/>
  <c r="D144" i="4"/>
  <c r="D132" i="4"/>
  <c r="D120" i="4"/>
  <c r="D108" i="4"/>
  <c r="D96" i="4"/>
  <c r="D84" i="4"/>
  <c r="D72" i="4"/>
  <c r="D60" i="4"/>
  <c r="D48" i="4"/>
  <c r="D36" i="4"/>
  <c r="D24" i="4"/>
  <c r="D12" i="4"/>
  <c r="E205" i="4"/>
  <c r="F205" i="4" s="1"/>
  <c r="E34" i="4"/>
  <c r="F34" i="4" s="1"/>
  <c r="E22" i="4"/>
  <c r="F22" i="4" s="1"/>
  <c r="E10" i="4"/>
  <c r="F10" i="4" s="1"/>
  <c r="D263" i="4"/>
  <c r="D251" i="4"/>
  <c r="D239" i="4"/>
  <c r="D227" i="4"/>
  <c r="D215" i="4"/>
  <c r="D203" i="4"/>
  <c r="D191" i="4"/>
  <c r="D179" i="4"/>
  <c r="D167" i="4"/>
  <c r="D155" i="4"/>
  <c r="D143" i="4"/>
  <c r="D131" i="4"/>
  <c r="D119" i="4"/>
  <c r="D107" i="4"/>
  <c r="D95" i="4"/>
  <c r="D83" i="4"/>
  <c r="D71" i="4"/>
  <c r="D59" i="4"/>
  <c r="D47" i="4"/>
  <c r="D35" i="4"/>
  <c r="D23" i="4"/>
  <c r="D11" i="4"/>
  <c r="E135" i="4"/>
  <c r="F135" i="4" s="1"/>
  <c r="E99" i="4"/>
  <c r="F99" i="4" s="1"/>
  <c r="E63" i="4"/>
  <c r="F63" i="4" s="1"/>
  <c r="E27" i="4"/>
  <c r="F27" i="4" s="1"/>
  <c r="H20" i="4"/>
  <c r="H263" i="3"/>
  <c r="E263" i="3"/>
  <c r="F263" i="3" s="1"/>
  <c r="D263" i="3"/>
  <c r="H251" i="3"/>
  <c r="E251" i="3"/>
  <c r="F251" i="3" s="1"/>
  <c r="D251" i="3"/>
  <c r="H239" i="3"/>
  <c r="E239" i="3"/>
  <c r="F239" i="3" s="1"/>
  <c r="D239" i="3"/>
  <c r="H227" i="3"/>
  <c r="E227" i="3"/>
  <c r="F227" i="3" s="1"/>
  <c r="D227" i="3"/>
  <c r="H215" i="3"/>
  <c r="D215" i="3"/>
  <c r="E215" i="3"/>
  <c r="F215" i="3" s="1"/>
  <c r="H203" i="3"/>
  <c r="E203" i="3"/>
  <c r="F203" i="3" s="1"/>
  <c r="D203" i="9" s="1"/>
  <c r="D203" i="3"/>
  <c r="H191" i="3"/>
  <c r="E191" i="3"/>
  <c r="F191" i="3" s="1"/>
  <c r="D191" i="3"/>
  <c r="H179" i="3"/>
  <c r="D179" i="3"/>
  <c r="E179" i="3"/>
  <c r="F179" i="3" s="1"/>
  <c r="H167" i="3"/>
  <c r="E167" i="3"/>
  <c r="F167" i="3" s="1"/>
  <c r="D167" i="3"/>
  <c r="H155" i="3"/>
  <c r="E155" i="3"/>
  <c r="F155" i="3" s="1"/>
  <c r="D155" i="3"/>
  <c r="H143" i="3"/>
  <c r="D143" i="3"/>
  <c r="E143" i="3"/>
  <c r="F143" i="3" s="1"/>
  <c r="H131" i="3"/>
  <c r="E131" i="3"/>
  <c r="F131" i="3" s="1"/>
  <c r="D131" i="9" s="1"/>
  <c r="D131" i="3"/>
  <c r="H119" i="3"/>
  <c r="E119" i="3"/>
  <c r="F119" i="3" s="1"/>
  <c r="D119" i="3"/>
  <c r="H107" i="3"/>
  <c r="E107" i="3"/>
  <c r="F107" i="3" s="1"/>
  <c r="D107" i="3"/>
  <c r="H95" i="3"/>
  <c r="E145" i="3"/>
  <c r="F145" i="3" s="1"/>
  <c r="H196" i="3"/>
  <c r="H151" i="3"/>
  <c r="H101" i="3"/>
  <c r="D13" i="3"/>
  <c r="H55" i="3"/>
  <c r="H31" i="3"/>
  <c r="H234" i="3"/>
  <c r="H113" i="3"/>
  <c r="H53" i="3"/>
  <c r="H41" i="3"/>
  <c r="H160" i="3"/>
  <c r="H267" i="3"/>
  <c r="D267" i="3"/>
  <c r="E267" i="3"/>
  <c r="F267" i="3" s="1"/>
  <c r="H255" i="3"/>
  <c r="D255" i="3"/>
  <c r="E255" i="3"/>
  <c r="F255" i="3" s="1"/>
  <c r="H266" i="3"/>
  <c r="D266" i="3"/>
  <c r="E266" i="3"/>
  <c r="F266" i="3" s="1"/>
  <c r="H254" i="3"/>
  <c r="D254" i="3"/>
  <c r="E254" i="3"/>
  <c r="F254" i="3" s="1"/>
  <c r="H242" i="3"/>
  <c r="D242" i="3"/>
  <c r="E242" i="3"/>
  <c r="F242" i="3" s="1"/>
  <c r="H230" i="3"/>
  <c r="D230" i="3"/>
  <c r="E230" i="3"/>
  <c r="F230" i="3" s="1"/>
  <c r="H218" i="3"/>
  <c r="E218" i="3"/>
  <c r="F218" i="3" s="1"/>
  <c r="D218" i="3"/>
  <c r="H206" i="3"/>
  <c r="E194" i="3"/>
  <c r="F194" i="3" s="1"/>
  <c r="E170" i="3"/>
  <c r="F170" i="3" s="1"/>
  <c r="E158" i="3"/>
  <c r="F158" i="3" s="1"/>
  <c r="E134" i="3"/>
  <c r="F134" i="3" s="1"/>
  <c r="E122" i="3"/>
  <c r="F122" i="3" s="1"/>
  <c r="D122" i="9" s="1"/>
  <c r="E110" i="3"/>
  <c r="F110" i="3" s="1"/>
  <c r="E98" i="3"/>
  <c r="F98" i="3" s="1"/>
  <c r="E74" i="3"/>
  <c r="F74" i="3" s="1"/>
  <c r="E62" i="3"/>
  <c r="F62" i="3" s="1"/>
  <c r="E50" i="3"/>
  <c r="F50" i="3" s="1"/>
  <c r="E38" i="3"/>
  <c r="F38" i="3" s="1"/>
  <c r="E26" i="3"/>
  <c r="F26" i="3" s="1"/>
  <c r="D26" i="9" s="1"/>
  <c r="E14" i="3"/>
  <c r="F14" i="3" s="1"/>
  <c r="D14" i="9" s="1"/>
  <c r="H265" i="3"/>
  <c r="E265" i="3"/>
  <c r="F265" i="3" s="1"/>
  <c r="H253" i="3"/>
  <c r="E253" i="3"/>
  <c r="F253" i="3" s="1"/>
  <c r="H241" i="3"/>
  <c r="E241" i="3"/>
  <c r="F241" i="3" s="1"/>
  <c r="D241" i="9" s="1"/>
  <c r="H229" i="3"/>
  <c r="E229" i="3"/>
  <c r="F229" i="3" s="1"/>
  <c r="H217" i="3"/>
  <c r="H205" i="3"/>
  <c r="E205" i="3"/>
  <c r="F205" i="3" s="1"/>
  <c r="H193" i="3"/>
  <c r="E193" i="3"/>
  <c r="F193" i="3" s="1"/>
  <c r="H181" i="3"/>
  <c r="H169" i="3"/>
  <c r="E169" i="3"/>
  <c r="F169" i="3" s="1"/>
  <c r="H157" i="3"/>
  <c r="E157" i="3"/>
  <c r="F157" i="3" s="1"/>
  <c r="H145" i="3"/>
  <c r="H133" i="3"/>
  <c r="E133" i="3"/>
  <c r="F133" i="3" s="1"/>
  <c r="H121" i="3"/>
  <c r="E121" i="3"/>
  <c r="F121" i="3" s="1"/>
  <c r="H109" i="3"/>
  <c r="E109" i="3"/>
  <c r="F109" i="3" s="1"/>
  <c r="H97" i="3"/>
  <c r="E97" i="3"/>
  <c r="F97" i="3" s="1"/>
  <c r="H85" i="3"/>
  <c r="E85" i="3"/>
  <c r="F85" i="3" s="1"/>
  <c r="H73" i="3"/>
  <c r="E73" i="3"/>
  <c r="F73" i="3" s="1"/>
  <c r="H61" i="3"/>
  <c r="E61" i="3"/>
  <c r="F61" i="3" s="1"/>
  <c r="H49" i="3"/>
  <c r="E49" i="3"/>
  <c r="F49" i="3" s="1"/>
  <c r="H37" i="3"/>
  <c r="E37" i="3"/>
  <c r="F37" i="3" s="1"/>
  <c r="H25" i="3"/>
  <c r="E25" i="3"/>
  <c r="F25" i="3" s="1"/>
  <c r="H13" i="3"/>
  <c r="E13" i="3"/>
  <c r="F13" i="3" s="1"/>
  <c r="D13" i="9" s="1"/>
  <c r="D217" i="3"/>
  <c r="D73" i="3"/>
  <c r="E181" i="3"/>
  <c r="F181" i="3" s="1"/>
  <c r="H268" i="3"/>
  <c r="H264" i="3"/>
  <c r="H252" i="3"/>
  <c r="H240" i="3"/>
  <c r="H228" i="3"/>
  <c r="H216" i="3"/>
  <c r="E216" i="3"/>
  <c r="F216" i="3" s="1"/>
  <c r="H204" i="3"/>
  <c r="E204" i="3"/>
  <c r="F204" i="3" s="1"/>
  <c r="H192" i="3"/>
  <c r="E192" i="3"/>
  <c r="F192" i="3" s="1"/>
  <c r="H180" i="3"/>
  <c r="E180" i="3"/>
  <c r="F180" i="3" s="1"/>
  <c r="H168" i="3"/>
  <c r="E168" i="3"/>
  <c r="F168" i="3" s="1"/>
  <c r="H156" i="3"/>
  <c r="E156" i="3"/>
  <c r="F156" i="3" s="1"/>
  <c r="H144" i="3"/>
  <c r="E144" i="3"/>
  <c r="F144" i="3" s="1"/>
  <c r="H132" i="3"/>
  <c r="E132" i="3"/>
  <c r="F132" i="3" s="1"/>
  <c r="H120" i="3"/>
  <c r="E120" i="3"/>
  <c r="F120" i="3" s="1"/>
  <c r="D120" i="9" s="1"/>
  <c r="H108" i="3"/>
  <c r="E108" i="3"/>
  <c r="F108" i="3" s="1"/>
  <c r="H96" i="3"/>
  <c r="E96" i="3"/>
  <c r="F96" i="3" s="1"/>
  <c r="H84" i="3"/>
  <c r="E84" i="3"/>
  <c r="F84" i="3" s="1"/>
  <c r="H72" i="3"/>
  <c r="E72" i="3"/>
  <c r="F72" i="3" s="1"/>
  <c r="H60" i="3"/>
  <c r="E60" i="3"/>
  <c r="F60" i="3" s="1"/>
  <c r="H48" i="3"/>
  <c r="E48" i="3"/>
  <c r="F48" i="3" s="1"/>
  <c r="H36" i="3"/>
  <c r="E36" i="3"/>
  <c r="F36" i="3" s="1"/>
  <c r="H24" i="3"/>
  <c r="E24" i="3"/>
  <c r="F24" i="3" s="1"/>
  <c r="H12" i="3"/>
  <c r="E12" i="3"/>
  <c r="F12" i="3" s="1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E196" i="3"/>
  <c r="F196" i="3" s="1"/>
  <c r="D196" i="9" s="1"/>
  <c r="E160" i="3"/>
  <c r="F160" i="3" s="1"/>
  <c r="E101" i="3"/>
  <c r="F101" i="3" s="1"/>
  <c r="D101" i="9" s="1"/>
  <c r="E79" i="3"/>
  <c r="F79" i="3" s="1"/>
  <c r="H259" i="3"/>
  <c r="H223" i="3"/>
  <c r="H187" i="3"/>
  <c r="H149" i="3"/>
  <c r="H91" i="3"/>
  <c r="H19" i="3"/>
  <c r="H83" i="3"/>
  <c r="H71" i="3"/>
  <c r="H59" i="3"/>
  <c r="H47" i="3"/>
  <c r="H35" i="3"/>
  <c r="H23" i="3"/>
  <c r="H11" i="3"/>
  <c r="D95" i="3"/>
  <c r="D83" i="3"/>
  <c r="D71" i="3"/>
  <c r="D59" i="3"/>
  <c r="D47" i="3"/>
  <c r="D35" i="3"/>
  <c r="D23" i="3"/>
  <c r="D11" i="3"/>
  <c r="E211" i="3"/>
  <c r="F211" i="3" s="1"/>
  <c r="E175" i="3"/>
  <c r="F175" i="3" s="1"/>
  <c r="E139" i="3"/>
  <c r="F139" i="3" s="1"/>
  <c r="E59" i="3"/>
  <c r="F59" i="3" s="1"/>
  <c r="E17" i="3"/>
  <c r="F17" i="3" s="1"/>
  <c r="H258" i="3"/>
  <c r="H222" i="3"/>
  <c r="H186" i="3"/>
  <c r="H148" i="3"/>
  <c r="H89" i="3"/>
  <c r="H17" i="3"/>
  <c r="H262" i="3"/>
  <c r="H250" i="3"/>
  <c r="H238" i="3"/>
  <c r="H226" i="3"/>
  <c r="E226" i="3"/>
  <c r="F226" i="3" s="1"/>
  <c r="D226" i="9" s="1"/>
  <c r="H214" i="3"/>
  <c r="E214" i="3"/>
  <c r="F214" i="3" s="1"/>
  <c r="H202" i="3"/>
  <c r="E202" i="3"/>
  <c r="F202" i="3" s="1"/>
  <c r="H190" i="3"/>
  <c r="E190" i="3"/>
  <c r="F190" i="3" s="1"/>
  <c r="H178" i="3"/>
  <c r="E178" i="3"/>
  <c r="F178" i="3" s="1"/>
  <c r="H166" i="3"/>
  <c r="E166" i="3"/>
  <c r="F166" i="3" s="1"/>
  <c r="H154" i="3"/>
  <c r="E154" i="3"/>
  <c r="F154" i="3" s="1"/>
  <c r="H142" i="3"/>
  <c r="E142" i="3"/>
  <c r="F142" i="3" s="1"/>
  <c r="H130" i="3"/>
  <c r="E130" i="3"/>
  <c r="F130" i="3" s="1"/>
  <c r="H118" i="3"/>
  <c r="E118" i="3"/>
  <c r="F118" i="3" s="1"/>
  <c r="H106" i="3"/>
  <c r="E106" i="3"/>
  <c r="F106" i="3" s="1"/>
  <c r="H94" i="3"/>
  <c r="E94" i="3"/>
  <c r="F94" i="3" s="1"/>
  <c r="H82" i="3"/>
  <c r="E82" i="3"/>
  <c r="F82" i="3" s="1"/>
  <c r="D82" i="9" s="1"/>
  <c r="H70" i="3"/>
  <c r="E70" i="3"/>
  <c r="F70" i="3" s="1"/>
  <c r="D70" i="9" s="1"/>
  <c r="H58" i="3"/>
  <c r="E58" i="3"/>
  <c r="F58" i="3" s="1"/>
  <c r="H46" i="3"/>
  <c r="E46" i="3"/>
  <c r="F46" i="3" s="1"/>
  <c r="H34" i="3"/>
  <c r="E34" i="3"/>
  <c r="F34" i="3" s="1"/>
  <c r="H22" i="3"/>
  <c r="E22" i="3"/>
  <c r="F22" i="3" s="1"/>
  <c r="H10" i="3"/>
  <c r="E10" i="3"/>
  <c r="F10" i="3" s="1"/>
  <c r="D262" i="3"/>
  <c r="D250" i="3"/>
  <c r="D238" i="3"/>
  <c r="D226" i="3"/>
  <c r="D214" i="3"/>
  <c r="D202" i="3"/>
  <c r="D190" i="3"/>
  <c r="D178" i="3"/>
  <c r="D166" i="3"/>
  <c r="D154" i="3"/>
  <c r="D142" i="3"/>
  <c r="D130" i="3"/>
  <c r="D118" i="3"/>
  <c r="D106" i="3"/>
  <c r="D94" i="3"/>
  <c r="D82" i="3"/>
  <c r="D70" i="3"/>
  <c r="D58" i="3"/>
  <c r="D46" i="3"/>
  <c r="D34" i="3"/>
  <c r="D22" i="3"/>
  <c r="D10" i="3"/>
  <c r="E210" i="3"/>
  <c r="F210" i="3" s="1"/>
  <c r="E174" i="3"/>
  <c r="F174" i="3" s="1"/>
  <c r="D174" i="9" s="1"/>
  <c r="E77" i="3"/>
  <c r="F77" i="3" s="1"/>
  <c r="E55" i="3"/>
  <c r="F55" i="3" s="1"/>
  <c r="D55" i="9" s="1"/>
  <c r="H257" i="3"/>
  <c r="H221" i="3"/>
  <c r="H185" i="3"/>
  <c r="H139" i="3"/>
  <c r="H79" i="3"/>
  <c r="H7" i="3"/>
  <c r="H261" i="3"/>
  <c r="H249" i="3"/>
  <c r="H237" i="3"/>
  <c r="H225" i="3"/>
  <c r="E225" i="3"/>
  <c r="F225" i="3" s="1"/>
  <c r="D225" i="9" s="1"/>
  <c r="H213" i="3"/>
  <c r="E213" i="3"/>
  <c r="F213" i="3" s="1"/>
  <c r="H201" i="3"/>
  <c r="E201" i="3"/>
  <c r="F201" i="3" s="1"/>
  <c r="H189" i="3"/>
  <c r="E189" i="3"/>
  <c r="F189" i="3" s="1"/>
  <c r="H177" i="3"/>
  <c r="E177" i="3"/>
  <c r="F177" i="3" s="1"/>
  <c r="H165" i="3"/>
  <c r="E165" i="3"/>
  <c r="F165" i="3" s="1"/>
  <c r="H153" i="3"/>
  <c r="E153" i="3"/>
  <c r="F153" i="3" s="1"/>
  <c r="H141" i="3"/>
  <c r="E141" i="3"/>
  <c r="F141" i="3" s="1"/>
  <c r="H129" i="3"/>
  <c r="E129" i="3"/>
  <c r="F129" i="3" s="1"/>
  <c r="H117" i="3"/>
  <c r="E117" i="3"/>
  <c r="F117" i="3" s="1"/>
  <c r="H105" i="3"/>
  <c r="E105" i="3"/>
  <c r="F105" i="3" s="1"/>
  <c r="H93" i="3"/>
  <c r="E93" i="3"/>
  <c r="F93" i="3" s="1"/>
  <c r="H81" i="3"/>
  <c r="E81" i="3"/>
  <c r="F81" i="3" s="1"/>
  <c r="H69" i="3"/>
  <c r="E69" i="3"/>
  <c r="F69" i="3" s="1"/>
  <c r="H57" i="3"/>
  <c r="E57" i="3"/>
  <c r="F57" i="3" s="1"/>
  <c r="D57" i="9" s="1"/>
  <c r="H45" i="3"/>
  <c r="E45" i="3"/>
  <c r="F45" i="3" s="1"/>
  <c r="H33" i="3"/>
  <c r="E33" i="3"/>
  <c r="F33" i="3" s="1"/>
  <c r="H21" i="3"/>
  <c r="E21" i="3"/>
  <c r="F21" i="3" s="1"/>
  <c r="H9" i="3"/>
  <c r="E9" i="3"/>
  <c r="F9" i="3" s="1"/>
  <c r="D9" i="9" s="1"/>
  <c r="D261" i="3"/>
  <c r="D249" i="3"/>
  <c r="D237" i="3"/>
  <c r="D225" i="3"/>
  <c r="D213" i="3"/>
  <c r="D201" i="3"/>
  <c r="D189" i="3"/>
  <c r="D177" i="3"/>
  <c r="D165" i="3"/>
  <c r="D153" i="3"/>
  <c r="D141" i="3"/>
  <c r="D129" i="3"/>
  <c r="D117" i="3"/>
  <c r="D105" i="3"/>
  <c r="D93" i="3"/>
  <c r="D81" i="3"/>
  <c r="D69" i="3"/>
  <c r="D57" i="3"/>
  <c r="D45" i="3"/>
  <c r="D33" i="3"/>
  <c r="D21" i="3"/>
  <c r="D9" i="3"/>
  <c r="E264" i="3"/>
  <c r="F264" i="3" s="1"/>
  <c r="E252" i="3"/>
  <c r="F252" i="3" s="1"/>
  <c r="E240" i="3"/>
  <c r="F240" i="3" s="1"/>
  <c r="E228" i="3"/>
  <c r="F228" i="3" s="1"/>
  <c r="E209" i="3"/>
  <c r="F209" i="3" s="1"/>
  <c r="E173" i="3"/>
  <c r="F173" i="3" s="1"/>
  <c r="E137" i="3"/>
  <c r="F137" i="3" s="1"/>
  <c r="E115" i="3"/>
  <c r="F115" i="3" s="1"/>
  <c r="E35" i="3"/>
  <c r="F35" i="3" s="1"/>
  <c r="H256" i="3"/>
  <c r="H220" i="3"/>
  <c r="H184" i="3"/>
  <c r="H137" i="3"/>
  <c r="H77" i="3"/>
  <c r="H5" i="3"/>
  <c r="H260" i="3"/>
  <c r="H248" i="3"/>
  <c r="H236" i="3"/>
  <c r="H224" i="3"/>
  <c r="E224" i="3"/>
  <c r="F224" i="3" s="1"/>
  <c r="H212" i="3"/>
  <c r="E212" i="3"/>
  <c r="F212" i="3" s="1"/>
  <c r="H200" i="3"/>
  <c r="E200" i="3"/>
  <c r="F200" i="3" s="1"/>
  <c r="H188" i="3"/>
  <c r="E188" i="3"/>
  <c r="F188" i="3" s="1"/>
  <c r="H176" i="3"/>
  <c r="E176" i="3"/>
  <c r="F176" i="3" s="1"/>
  <c r="H164" i="3"/>
  <c r="E164" i="3"/>
  <c r="F164" i="3" s="1"/>
  <c r="H152" i="3"/>
  <c r="E152" i="3"/>
  <c r="F152" i="3" s="1"/>
  <c r="H140" i="3"/>
  <c r="E140" i="3"/>
  <c r="F140" i="3" s="1"/>
  <c r="H128" i="3"/>
  <c r="E128" i="3"/>
  <c r="F128" i="3" s="1"/>
  <c r="H116" i="3"/>
  <c r="E116" i="3"/>
  <c r="F116" i="3" s="1"/>
  <c r="H104" i="3"/>
  <c r="E104" i="3"/>
  <c r="F104" i="3" s="1"/>
  <c r="D104" i="9" s="1"/>
  <c r="H92" i="3"/>
  <c r="E92" i="3"/>
  <c r="F92" i="3" s="1"/>
  <c r="H80" i="3"/>
  <c r="E80" i="3"/>
  <c r="F80" i="3" s="1"/>
  <c r="H68" i="3"/>
  <c r="E68" i="3"/>
  <c r="F68" i="3" s="1"/>
  <c r="D68" i="9" s="1"/>
  <c r="H56" i="3"/>
  <c r="E56" i="3"/>
  <c r="F56" i="3" s="1"/>
  <c r="D56" i="9" s="1"/>
  <c r="H44" i="3"/>
  <c r="E44" i="3"/>
  <c r="F44" i="3" s="1"/>
  <c r="H32" i="3"/>
  <c r="E32" i="3"/>
  <c r="F32" i="3" s="1"/>
  <c r="H20" i="3"/>
  <c r="E20" i="3"/>
  <c r="F20" i="3" s="1"/>
  <c r="H8" i="3"/>
  <c r="E8" i="3"/>
  <c r="F8" i="3" s="1"/>
  <c r="D260" i="3"/>
  <c r="D248" i="3"/>
  <c r="D236" i="3"/>
  <c r="D224" i="3"/>
  <c r="D212" i="3"/>
  <c r="D200" i="3"/>
  <c r="D188" i="3"/>
  <c r="D176" i="3"/>
  <c r="D164" i="3"/>
  <c r="D152" i="3"/>
  <c r="D140" i="3"/>
  <c r="D128" i="3"/>
  <c r="D116" i="3"/>
  <c r="D104" i="3"/>
  <c r="D92" i="3"/>
  <c r="D80" i="3"/>
  <c r="D68" i="3"/>
  <c r="D56" i="3"/>
  <c r="D44" i="3"/>
  <c r="D32" i="3"/>
  <c r="D20" i="3"/>
  <c r="D8" i="3"/>
  <c r="E208" i="3"/>
  <c r="F208" i="3" s="1"/>
  <c r="E172" i="3"/>
  <c r="F172" i="3" s="1"/>
  <c r="E136" i="3"/>
  <c r="F136" i="3" s="1"/>
  <c r="E95" i="3"/>
  <c r="F95" i="3" s="1"/>
  <c r="E53" i="3"/>
  <c r="F53" i="3" s="1"/>
  <c r="E31" i="3"/>
  <c r="F31" i="3" s="1"/>
  <c r="H247" i="3"/>
  <c r="H211" i="3"/>
  <c r="H175" i="3"/>
  <c r="H136" i="3"/>
  <c r="H67" i="3"/>
  <c r="D259" i="3"/>
  <c r="D247" i="3"/>
  <c r="D235" i="3"/>
  <c r="D223" i="3"/>
  <c r="D199" i="3"/>
  <c r="D187" i="3"/>
  <c r="D163" i="3"/>
  <c r="D151" i="3"/>
  <c r="D127" i="3"/>
  <c r="D115" i="3"/>
  <c r="D103" i="3"/>
  <c r="D91" i="3"/>
  <c r="D67" i="3"/>
  <c r="D55" i="3"/>
  <c r="D43" i="3"/>
  <c r="D31" i="3"/>
  <c r="D7" i="3"/>
  <c r="E262" i="3"/>
  <c r="F262" i="3" s="1"/>
  <c r="E250" i="3"/>
  <c r="F250" i="3" s="1"/>
  <c r="E238" i="3"/>
  <c r="F238" i="3" s="1"/>
  <c r="E113" i="3"/>
  <c r="F113" i="3" s="1"/>
  <c r="D113" i="9" s="1"/>
  <c r="E11" i="3"/>
  <c r="F11" i="3" s="1"/>
  <c r="D11" i="9" s="1"/>
  <c r="H246" i="3"/>
  <c r="H210" i="3"/>
  <c r="H174" i="3"/>
  <c r="H127" i="3"/>
  <c r="H65" i="3"/>
  <c r="H162" i="3"/>
  <c r="H150" i="3"/>
  <c r="H138" i="3"/>
  <c r="H126" i="3"/>
  <c r="H114" i="3"/>
  <c r="H102" i="3"/>
  <c r="H90" i="3"/>
  <c r="H78" i="3"/>
  <c r="H66" i="3"/>
  <c r="H54" i="3"/>
  <c r="H42" i="3"/>
  <c r="H30" i="3"/>
  <c r="H18" i="3"/>
  <c r="H6" i="3"/>
  <c r="D258" i="3"/>
  <c r="D246" i="3"/>
  <c r="D234" i="3"/>
  <c r="D222" i="3"/>
  <c r="D198" i="3"/>
  <c r="D186" i="3"/>
  <c r="D162" i="3"/>
  <c r="D150" i="3"/>
  <c r="D138" i="3"/>
  <c r="D126" i="3"/>
  <c r="D114" i="3"/>
  <c r="D102" i="3"/>
  <c r="D90" i="3"/>
  <c r="D78" i="3"/>
  <c r="D66" i="3"/>
  <c r="D54" i="3"/>
  <c r="D42" i="3"/>
  <c r="D30" i="3"/>
  <c r="D18" i="3"/>
  <c r="D6" i="3"/>
  <c r="E261" i="3"/>
  <c r="F261" i="3" s="1"/>
  <c r="E249" i="3"/>
  <c r="F249" i="3" s="1"/>
  <c r="E237" i="3"/>
  <c r="F237" i="3" s="1"/>
  <c r="E206" i="3"/>
  <c r="F206" i="3" s="1"/>
  <c r="E150" i="3"/>
  <c r="F150" i="3" s="1"/>
  <c r="D150" i="9" s="1"/>
  <c r="E90" i="3"/>
  <c r="F90" i="3" s="1"/>
  <c r="E71" i="3"/>
  <c r="F71" i="3" s="1"/>
  <c r="E29" i="3"/>
  <c r="F29" i="3" s="1"/>
  <c r="H245" i="3"/>
  <c r="H209" i="3"/>
  <c r="H173" i="3"/>
  <c r="H125" i="3"/>
  <c r="D2" i="3"/>
  <c r="D257" i="3"/>
  <c r="D245" i="3"/>
  <c r="D233" i="3"/>
  <c r="D221" i="3"/>
  <c r="D197" i="3"/>
  <c r="D185" i="3"/>
  <c r="D161" i="3"/>
  <c r="D149" i="3"/>
  <c r="D125" i="3"/>
  <c r="D113" i="3"/>
  <c r="D89" i="3"/>
  <c r="D65" i="3"/>
  <c r="D53" i="3"/>
  <c r="D41" i="3"/>
  <c r="D5" i="3"/>
  <c r="E260" i="3"/>
  <c r="F260" i="3" s="1"/>
  <c r="E248" i="3"/>
  <c r="F248" i="3" s="1"/>
  <c r="E236" i="3"/>
  <c r="F236" i="3" s="1"/>
  <c r="D236" i="9" s="1"/>
  <c r="E6" i="3"/>
  <c r="F6" i="3" s="1"/>
  <c r="D6" i="9" s="1"/>
  <c r="H244" i="3"/>
  <c r="H208" i="3"/>
  <c r="H172" i="3"/>
  <c r="H124" i="3"/>
  <c r="H112" i="3"/>
  <c r="H100" i="3"/>
  <c r="H88" i="3"/>
  <c r="H76" i="3"/>
  <c r="H64" i="3"/>
  <c r="H52" i="3"/>
  <c r="H40" i="3"/>
  <c r="H28" i="3"/>
  <c r="H16" i="3"/>
  <c r="H4" i="3"/>
  <c r="D220" i="3"/>
  <c r="D184" i="3"/>
  <c r="D160" i="3"/>
  <c r="D148" i="3"/>
  <c r="D112" i="3"/>
  <c r="D100" i="3"/>
  <c r="D88" i="3"/>
  <c r="D76" i="3"/>
  <c r="D64" i="3"/>
  <c r="D52" i="3"/>
  <c r="D40" i="3"/>
  <c r="D28" i="3"/>
  <c r="D16" i="3"/>
  <c r="D4" i="3"/>
  <c r="E235" i="3"/>
  <c r="F235" i="3" s="1"/>
  <c r="E88" i="3"/>
  <c r="F88" i="3" s="1"/>
  <c r="E66" i="3"/>
  <c r="F66" i="3" s="1"/>
  <c r="E47" i="3"/>
  <c r="F47" i="3" s="1"/>
  <c r="H199" i="3"/>
  <c r="H163" i="3"/>
  <c r="H43" i="3"/>
  <c r="H243" i="3"/>
  <c r="H231" i="3"/>
  <c r="H219" i="3"/>
  <c r="H207" i="3"/>
  <c r="H195" i="3"/>
  <c r="H183" i="3"/>
  <c r="H171" i="3"/>
  <c r="H159" i="3"/>
  <c r="H147" i="3"/>
  <c r="H135" i="3"/>
  <c r="H123" i="3"/>
  <c r="H111" i="3"/>
  <c r="H99" i="3"/>
  <c r="H87" i="3"/>
  <c r="H75" i="3"/>
  <c r="H63" i="3"/>
  <c r="H51" i="3"/>
  <c r="H39" i="3"/>
  <c r="H27" i="3"/>
  <c r="H15" i="3"/>
  <c r="H3" i="3"/>
  <c r="D243" i="3"/>
  <c r="D231" i="3"/>
  <c r="D219" i="3"/>
  <c r="D207" i="3"/>
  <c r="D195" i="3"/>
  <c r="D183" i="3"/>
  <c r="D171" i="3"/>
  <c r="D159" i="3"/>
  <c r="D147" i="3"/>
  <c r="D135" i="3"/>
  <c r="D123" i="3"/>
  <c r="D111" i="3"/>
  <c r="D99" i="3"/>
  <c r="D87" i="3"/>
  <c r="D75" i="3"/>
  <c r="D63" i="3"/>
  <c r="D51" i="3"/>
  <c r="D39" i="3"/>
  <c r="D27" i="3"/>
  <c r="D15" i="3"/>
  <c r="D3" i="3"/>
  <c r="E234" i="3"/>
  <c r="F234" i="3" s="1"/>
  <c r="D234" i="9" s="1"/>
  <c r="E219" i="3"/>
  <c r="F219" i="3" s="1"/>
  <c r="E183" i="3"/>
  <c r="F183" i="3" s="1"/>
  <c r="E147" i="3"/>
  <c r="F147" i="3" s="1"/>
  <c r="D147" i="9" s="1"/>
  <c r="E126" i="3"/>
  <c r="F126" i="3" s="1"/>
  <c r="E87" i="3"/>
  <c r="F87" i="3" s="1"/>
  <c r="E4" i="3"/>
  <c r="F4" i="3" s="1"/>
  <c r="D4" i="9" s="1"/>
  <c r="H198" i="3"/>
  <c r="H194" i="3"/>
  <c r="H182" i="3"/>
  <c r="H170" i="3"/>
  <c r="H158" i="3"/>
  <c r="H146" i="3"/>
  <c r="H134" i="3"/>
  <c r="H122" i="3"/>
  <c r="H110" i="3"/>
  <c r="H98" i="3"/>
  <c r="H86" i="3"/>
  <c r="H74" i="3"/>
  <c r="H62" i="3"/>
  <c r="H50" i="3"/>
  <c r="H38" i="3"/>
  <c r="H26" i="3"/>
  <c r="H14" i="3"/>
  <c r="D206" i="3"/>
  <c r="D194" i="3"/>
  <c r="D182" i="3"/>
  <c r="D170" i="3"/>
  <c r="D158" i="3"/>
  <c r="D146" i="3"/>
  <c r="D134" i="3"/>
  <c r="D122" i="3"/>
  <c r="D110" i="3"/>
  <c r="D98" i="3"/>
  <c r="D86" i="3"/>
  <c r="D74" i="3"/>
  <c r="D62" i="3"/>
  <c r="D50" i="3"/>
  <c r="D38" i="3"/>
  <c r="D26" i="3"/>
  <c r="D14" i="3"/>
  <c r="E3" i="3"/>
  <c r="F3" i="3" s="1"/>
  <c r="D3" i="9" s="1"/>
  <c r="E233" i="3"/>
  <c r="F233" i="3" s="1"/>
  <c r="E182" i="3"/>
  <c r="F182" i="3" s="1"/>
  <c r="E162" i="3"/>
  <c r="F162" i="3" s="1"/>
  <c r="E146" i="3"/>
  <c r="F146" i="3" s="1"/>
  <c r="E103" i="3"/>
  <c r="F103" i="3" s="1"/>
  <c r="D103" i="9" s="1"/>
  <c r="E86" i="3"/>
  <c r="F86" i="3" s="1"/>
  <c r="E64" i="3"/>
  <c r="F64" i="3" s="1"/>
  <c r="E42" i="3"/>
  <c r="F42" i="3" s="1"/>
  <c r="E23" i="3"/>
  <c r="F23" i="3" s="1"/>
  <c r="H263" i="2"/>
  <c r="E263" i="2"/>
  <c r="F263" i="2" s="1"/>
  <c r="D263" i="2"/>
  <c r="H251" i="2"/>
  <c r="E251" i="2"/>
  <c r="F251" i="2" s="1"/>
  <c r="D251" i="2"/>
  <c r="H239" i="2"/>
  <c r="E239" i="2"/>
  <c r="F239" i="2" s="1"/>
  <c r="D239" i="2"/>
  <c r="H227" i="2"/>
  <c r="E227" i="2"/>
  <c r="F227" i="2" s="1"/>
  <c r="D227" i="2"/>
  <c r="H215" i="2"/>
  <c r="E215" i="2"/>
  <c r="F215" i="2" s="1"/>
  <c r="D215" i="2"/>
  <c r="H203" i="2"/>
  <c r="E203" i="2"/>
  <c r="F203" i="2" s="1"/>
  <c r="C203" i="9" s="1"/>
  <c r="D203" i="2"/>
  <c r="H191" i="2"/>
  <c r="E191" i="2"/>
  <c r="F191" i="2" s="1"/>
  <c r="D191" i="2"/>
  <c r="H179" i="2"/>
  <c r="E179" i="2"/>
  <c r="F179" i="2" s="1"/>
  <c r="D179" i="2"/>
  <c r="H167" i="2"/>
  <c r="E167" i="2"/>
  <c r="F167" i="2" s="1"/>
  <c r="D167" i="2"/>
  <c r="H155" i="2"/>
  <c r="E155" i="2"/>
  <c r="F155" i="2" s="1"/>
  <c r="D155" i="2"/>
  <c r="H143" i="2"/>
  <c r="E143" i="2"/>
  <c r="F143" i="2" s="1"/>
  <c r="D143" i="2"/>
  <c r="H131" i="2"/>
  <c r="E131" i="2"/>
  <c r="F131" i="2" s="1"/>
  <c r="C131" i="9" s="1"/>
  <c r="D131" i="2"/>
  <c r="H119" i="2"/>
  <c r="E119" i="2"/>
  <c r="F119" i="2" s="1"/>
  <c r="D119" i="2"/>
  <c r="H107" i="2"/>
  <c r="E107" i="2"/>
  <c r="F107" i="2" s="1"/>
  <c r="D107" i="2"/>
  <c r="H95" i="2"/>
  <c r="E95" i="2"/>
  <c r="F95" i="2" s="1"/>
  <c r="D95" i="2"/>
  <c r="H83" i="2"/>
  <c r="E83" i="2"/>
  <c r="F83" i="2" s="1"/>
  <c r="D83" i="2"/>
  <c r="H71" i="2"/>
  <c r="E71" i="2"/>
  <c r="F71" i="2" s="1"/>
  <c r="D71" i="2"/>
  <c r="H59" i="2"/>
  <c r="E59" i="2"/>
  <c r="F59" i="2" s="1"/>
  <c r="D59" i="2"/>
  <c r="H47" i="2"/>
  <c r="E47" i="2"/>
  <c r="F47" i="2" s="1"/>
  <c r="D47" i="2"/>
  <c r="H35" i="2"/>
  <c r="E35" i="2"/>
  <c r="F35" i="2" s="1"/>
  <c r="D35" i="2"/>
  <c r="H23" i="2"/>
  <c r="E23" i="2"/>
  <c r="F23" i="2" s="1"/>
  <c r="D23" i="2"/>
  <c r="H261" i="2"/>
  <c r="E261" i="2"/>
  <c r="F261" i="2" s="1"/>
  <c r="D261" i="2"/>
  <c r="H237" i="2"/>
  <c r="E237" i="2"/>
  <c r="F237" i="2" s="1"/>
  <c r="D237" i="2"/>
  <c r="H213" i="2"/>
  <c r="E213" i="2"/>
  <c r="F213" i="2" s="1"/>
  <c r="D213" i="2"/>
  <c r="H189" i="2"/>
  <c r="E189" i="2"/>
  <c r="F189" i="2" s="1"/>
  <c r="D189" i="2"/>
  <c r="H165" i="2"/>
  <c r="E165" i="2"/>
  <c r="F165" i="2" s="1"/>
  <c r="D165" i="2"/>
  <c r="H141" i="2"/>
  <c r="E141" i="2"/>
  <c r="F141" i="2" s="1"/>
  <c r="D141" i="2"/>
  <c r="H117" i="2"/>
  <c r="E117" i="2"/>
  <c r="F117" i="2" s="1"/>
  <c r="D117" i="2"/>
  <c r="H93" i="2"/>
  <c r="E93" i="2"/>
  <c r="F93" i="2" s="1"/>
  <c r="D93" i="2"/>
  <c r="H69" i="2"/>
  <c r="E69" i="2"/>
  <c r="F69" i="2" s="1"/>
  <c r="D69" i="2"/>
  <c r="H33" i="2"/>
  <c r="E33" i="2"/>
  <c r="F33" i="2" s="1"/>
  <c r="D33" i="2"/>
  <c r="H249" i="2"/>
  <c r="E249" i="2"/>
  <c r="F249" i="2" s="1"/>
  <c r="D249" i="2"/>
  <c r="H225" i="2"/>
  <c r="E225" i="2"/>
  <c r="F225" i="2" s="1"/>
  <c r="C225" i="9" s="1"/>
  <c r="D225" i="2"/>
  <c r="H201" i="2"/>
  <c r="D201" i="2"/>
  <c r="E201" i="2"/>
  <c r="F201" i="2" s="1"/>
  <c r="E202" i="2"/>
  <c r="F202" i="2" s="1"/>
  <c r="H177" i="2"/>
  <c r="E177" i="2"/>
  <c r="F177" i="2" s="1"/>
  <c r="D177" i="2"/>
  <c r="H153" i="2"/>
  <c r="D153" i="2"/>
  <c r="E153" i="2"/>
  <c r="F153" i="2" s="1"/>
  <c r="E154" i="2"/>
  <c r="F154" i="2" s="1"/>
  <c r="H129" i="2"/>
  <c r="E129" i="2"/>
  <c r="F129" i="2" s="1"/>
  <c r="D129" i="2"/>
  <c r="H105" i="2"/>
  <c r="D105" i="2"/>
  <c r="E105" i="2"/>
  <c r="F105" i="2" s="1"/>
  <c r="E106" i="2"/>
  <c r="F106" i="2" s="1"/>
  <c r="H81" i="2"/>
  <c r="E81" i="2"/>
  <c r="F81" i="2" s="1"/>
  <c r="D81" i="2"/>
  <c r="H57" i="2"/>
  <c r="E57" i="2"/>
  <c r="F57" i="2" s="1"/>
  <c r="C57" i="9" s="1"/>
  <c r="D57" i="2"/>
  <c r="H45" i="2"/>
  <c r="D45" i="2"/>
  <c r="E45" i="2"/>
  <c r="F45" i="2" s="1"/>
  <c r="H11" i="2"/>
  <c r="H230" i="2"/>
  <c r="H158" i="2"/>
  <c r="H86" i="2"/>
  <c r="H14" i="2"/>
  <c r="H262" i="2"/>
  <c r="H250" i="2"/>
  <c r="H238" i="2"/>
  <c r="H226" i="2"/>
  <c r="H214" i="2"/>
  <c r="H202" i="2"/>
  <c r="H190" i="2"/>
  <c r="H178" i="2"/>
  <c r="H166" i="2"/>
  <c r="H154" i="2"/>
  <c r="H142" i="2"/>
  <c r="H130" i="2"/>
  <c r="H118" i="2"/>
  <c r="H106" i="2"/>
  <c r="E94" i="2"/>
  <c r="F94" i="2" s="1"/>
  <c r="H94" i="2"/>
  <c r="E82" i="2"/>
  <c r="F82" i="2" s="1"/>
  <c r="C82" i="9" s="1"/>
  <c r="H82" i="2"/>
  <c r="E70" i="2"/>
  <c r="F70" i="2" s="1"/>
  <c r="C70" i="9" s="1"/>
  <c r="H70" i="2"/>
  <c r="E58" i="2"/>
  <c r="F58" i="2" s="1"/>
  <c r="H58" i="2"/>
  <c r="E46" i="2"/>
  <c r="F46" i="2" s="1"/>
  <c r="H46" i="2"/>
  <c r="E34" i="2"/>
  <c r="F34" i="2" s="1"/>
  <c r="H34" i="2"/>
  <c r="E22" i="2"/>
  <c r="F22" i="2" s="1"/>
  <c r="H22" i="2"/>
  <c r="E10" i="2"/>
  <c r="F10" i="2" s="1"/>
  <c r="H10" i="2"/>
  <c r="D11" i="2"/>
  <c r="E266" i="2"/>
  <c r="F266" i="2" s="1"/>
  <c r="E254" i="2"/>
  <c r="F254" i="2" s="1"/>
  <c r="E242" i="2"/>
  <c r="F242" i="2" s="1"/>
  <c r="E230" i="2"/>
  <c r="F230" i="2" s="1"/>
  <c r="E4" i="2"/>
  <c r="F4" i="2" s="1"/>
  <c r="C4" i="9" s="1"/>
  <c r="H220" i="2"/>
  <c r="H148" i="2"/>
  <c r="H76" i="2"/>
  <c r="H4" i="2"/>
  <c r="E224" i="2"/>
  <c r="F224" i="2" s="1"/>
  <c r="H224" i="2"/>
  <c r="E116" i="2"/>
  <c r="F116" i="2" s="1"/>
  <c r="H116" i="2"/>
  <c r="D21" i="2"/>
  <c r="E214" i="2"/>
  <c r="F214" i="2" s="1"/>
  <c r="E166" i="2"/>
  <c r="F166" i="2" s="1"/>
  <c r="E118" i="2"/>
  <c r="F118" i="2" s="1"/>
  <c r="H208" i="2"/>
  <c r="H136" i="2"/>
  <c r="H64" i="2"/>
  <c r="H9" i="2"/>
  <c r="H218" i="2"/>
  <c r="H74" i="2"/>
  <c r="H236" i="2"/>
  <c r="E200" i="2"/>
  <c r="F200" i="2" s="1"/>
  <c r="H200" i="2"/>
  <c r="E164" i="2"/>
  <c r="F164" i="2" s="1"/>
  <c r="H164" i="2"/>
  <c r="E152" i="2"/>
  <c r="F152" i="2" s="1"/>
  <c r="H152" i="2"/>
  <c r="E104" i="2"/>
  <c r="F104" i="2" s="1"/>
  <c r="C104" i="9" s="1"/>
  <c r="H104" i="2"/>
  <c r="E80" i="2"/>
  <c r="F80" i="2" s="1"/>
  <c r="H80" i="2"/>
  <c r="E56" i="2"/>
  <c r="F56" i="2" s="1"/>
  <c r="C56" i="9" s="1"/>
  <c r="H56" i="2"/>
  <c r="E20" i="2"/>
  <c r="F20" i="2" s="1"/>
  <c r="H20" i="2"/>
  <c r="H259" i="2"/>
  <c r="H247" i="2"/>
  <c r="H235" i="2"/>
  <c r="H223" i="2"/>
  <c r="H211" i="2"/>
  <c r="H199" i="2"/>
  <c r="H187" i="2"/>
  <c r="H175" i="2"/>
  <c r="H163" i="2"/>
  <c r="H151" i="2"/>
  <c r="H139" i="2"/>
  <c r="H127" i="2"/>
  <c r="H115" i="2"/>
  <c r="H103" i="2"/>
  <c r="H91" i="2"/>
  <c r="H79" i="2"/>
  <c r="H67" i="2"/>
  <c r="H55" i="2"/>
  <c r="H43" i="2"/>
  <c r="H31" i="2"/>
  <c r="H19" i="2"/>
  <c r="H7" i="2"/>
  <c r="D236" i="2"/>
  <c r="D224" i="2"/>
  <c r="D200" i="2"/>
  <c r="D164" i="2"/>
  <c r="D152" i="2"/>
  <c r="D116" i="2"/>
  <c r="D104" i="2"/>
  <c r="D80" i="2"/>
  <c r="D56" i="2"/>
  <c r="D20" i="2"/>
  <c r="E79" i="2"/>
  <c r="F79" i="2" s="1"/>
  <c r="E40" i="2"/>
  <c r="F40" i="2" s="1"/>
  <c r="H206" i="2"/>
  <c r="H134" i="2"/>
  <c r="H62" i="2"/>
  <c r="E21" i="2"/>
  <c r="F21" i="2" s="1"/>
  <c r="H146" i="2"/>
  <c r="H260" i="2"/>
  <c r="E212" i="2"/>
  <c r="F212" i="2" s="1"/>
  <c r="H212" i="2"/>
  <c r="E176" i="2"/>
  <c r="F176" i="2" s="1"/>
  <c r="H176" i="2"/>
  <c r="E140" i="2"/>
  <c r="F140" i="2" s="1"/>
  <c r="H140" i="2"/>
  <c r="E92" i="2"/>
  <c r="F92" i="2" s="1"/>
  <c r="H92" i="2"/>
  <c r="E68" i="2"/>
  <c r="F68" i="2" s="1"/>
  <c r="C68" i="9" s="1"/>
  <c r="H68" i="2"/>
  <c r="E32" i="2"/>
  <c r="F32" i="2" s="1"/>
  <c r="H32" i="2"/>
  <c r="E8" i="2"/>
  <c r="F8" i="2" s="1"/>
  <c r="H8" i="2"/>
  <c r="H258" i="2"/>
  <c r="H246" i="2"/>
  <c r="H234" i="2"/>
  <c r="H222" i="2"/>
  <c r="H210" i="2"/>
  <c r="H198" i="2"/>
  <c r="H186" i="2"/>
  <c r="H174" i="2"/>
  <c r="H162" i="2"/>
  <c r="H150" i="2"/>
  <c r="H138" i="2"/>
  <c r="H126" i="2"/>
  <c r="H114" i="2"/>
  <c r="H102" i="2"/>
  <c r="H90" i="2"/>
  <c r="H78" i="2"/>
  <c r="H66" i="2"/>
  <c r="H54" i="2"/>
  <c r="H42" i="2"/>
  <c r="H30" i="2"/>
  <c r="H18" i="2"/>
  <c r="H6" i="2"/>
  <c r="D259" i="2"/>
  <c r="D247" i="2"/>
  <c r="D235" i="2"/>
  <c r="D223" i="2"/>
  <c r="D211" i="2"/>
  <c r="D199" i="2"/>
  <c r="D187" i="2"/>
  <c r="D175" i="2"/>
  <c r="D163" i="2"/>
  <c r="D151" i="2"/>
  <c r="D139" i="2"/>
  <c r="D127" i="2"/>
  <c r="D115" i="2"/>
  <c r="D103" i="2"/>
  <c r="D91" i="2"/>
  <c r="D79" i="2"/>
  <c r="D67" i="2"/>
  <c r="D55" i="2"/>
  <c r="D43" i="2"/>
  <c r="D31" i="2"/>
  <c r="D19" i="2"/>
  <c r="D7" i="2"/>
  <c r="E262" i="2"/>
  <c r="F262" i="2" s="1"/>
  <c r="E250" i="2"/>
  <c r="F250" i="2" s="1"/>
  <c r="E238" i="2"/>
  <c r="F238" i="2" s="1"/>
  <c r="E226" i="2"/>
  <c r="F226" i="2" s="1"/>
  <c r="C226" i="9" s="1"/>
  <c r="E211" i="2"/>
  <c r="F211" i="2" s="1"/>
  <c r="E196" i="2"/>
  <c r="F196" i="2" s="1"/>
  <c r="C196" i="9" s="1"/>
  <c r="E163" i="2"/>
  <c r="F163" i="2" s="1"/>
  <c r="E148" i="2"/>
  <c r="F148" i="2" s="1"/>
  <c r="E115" i="2"/>
  <c r="F115" i="2" s="1"/>
  <c r="E100" i="2"/>
  <c r="F100" i="2" s="1"/>
  <c r="E78" i="2"/>
  <c r="F78" i="2" s="1"/>
  <c r="H268" i="2"/>
  <c r="H196" i="2"/>
  <c r="H124" i="2"/>
  <c r="H52" i="2"/>
  <c r="H248" i="2"/>
  <c r="E188" i="2"/>
  <c r="F188" i="2" s="1"/>
  <c r="H188" i="2"/>
  <c r="E128" i="2"/>
  <c r="F128" i="2" s="1"/>
  <c r="H128" i="2"/>
  <c r="E44" i="2"/>
  <c r="F44" i="2" s="1"/>
  <c r="H44" i="2"/>
  <c r="H2" i="2"/>
  <c r="H257" i="2"/>
  <c r="H245" i="2"/>
  <c r="H233" i="2"/>
  <c r="H221" i="2"/>
  <c r="H209" i="2"/>
  <c r="H197" i="2"/>
  <c r="H185" i="2"/>
  <c r="H173" i="2"/>
  <c r="H161" i="2"/>
  <c r="H149" i="2"/>
  <c r="H137" i="2"/>
  <c r="H125" i="2"/>
  <c r="H113" i="2"/>
  <c r="H101" i="2"/>
  <c r="H89" i="2"/>
  <c r="H77" i="2"/>
  <c r="H65" i="2"/>
  <c r="H53" i="2"/>
  <c r="H41" i="2"/>
  <c r="H29" i="2"/>
  <c r="H17" i="2"/>
  <c r="H5" i="2"/>
  <c r="D258" i="2"/>
  <c r="D246" i="2"/>
  <c r="D234" i="2"/>
  <c r="D222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6" i="2"/>
  <c r="E210" i="2"/>
  <c r="F210" i="2" s="1"/>
  <c r="E178" i="2"/>
  <c r="F178" i="2" s="1"/>
  <c r="E162" i="2"/>
  <c r="F162" i="2" s="1"/>
  <c r="E130" i="2"/>
  <c r="F130" i="2" s="1"/>
  <c r="E114" i="2"/>
  <c r="F114" i="2" s="1"/>
  <c r="E77" i="2"/>
  <c r="F77" i="2" s="1"/>
  <c r="E55" i="2"/>
  <c r="F55" i="2" s="1"/>
  <c r="C55" i="9" s="1"/>
  <c r="E16" i="2"/>
  <c r="F16" i="2" s="1"/>
  <c r="H266" i="2"/>
  <c r="H194" i="2"/>
  <c r="H122" i="2"/>
  <c r="H50" i="2"/>
  <c r="D2" i="2"/>
  <c r="D257" i="2"/>
  <c r="D245" i="2"/>
  <c r="D233" i="2"/>
  <c r="D221" i="2"/>
  <c r="D209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5" i="2"/>
  <c r="E260" i="2"/>
  <c r="F260" i="2" s="1"/>
  <c r="E248" i="2"/>
  <c r="F248" i="2" s="1"/>
  <c r="E236" i="2"/>
  <c r="F236" i="2" s="1"/>
  <c r="C236" i="9" s="1"/>
  <c r="E223" i="2"/>
  <c r="F223" i="2" s="1"/>
  <c r="E209" i="2"/>
  <c r="F209" i="2" s="1"/>
  <c r="E161" i="2"/>
  <c r="F161" i="2" s="1"/>
  <c r="E113" i="2"/>
  <c r="F113" i="2" s="1"/>
  <c r="C113" i="9" s="1"/>
  <c r="E76" i="2"/>
  <c r="F76" i="2" s="1"/>
  <c r="E54" i="2"/>
  <c r="F54" i="2" s="1"/>
  <c r="H256" i="2"/>
  <c r="H184" i="2"/>
  <c r="H112" i="2"/>
  <c r="H40" i="2"/>
  <c r="H267" i="2"/>
  <c r="H255" i="2"/>
  <c r="H243" i="2"/>
  <c r="H231" i="2"/>
  <c r="H219" i="2"/>
  <c r="H207" i="2"/>
  <c r="H195" i="2"/>
  <c r="H183" i="2"/>
  <c r="H171" i="2"/>
  <c r="H159" i="2"/>
  <c r="H147" i="2"/>
  <c r="H135" i="2"/>
  <c r="H123" i="2"/>
  <c r="H111" i="2"/>
  <c r="H99" i="2"/>
  <c r="H87" i="2"/>
  <c r="H75" i="2"/>
  <c r="H63" i="2"/>
  <c r="H51" i="2"/>
  <c r="H39" i="2"/>
  <c r="H27" i="2"/>
  <c r="H15" i="2"/>
  <c r="H3" i="2"/>
  <c r="D268" i="2"/>
  <c r="D256" i="2"/>
  <c r="D244" i="2"/>
  <c r="D232" i="2"/>
  <c r="D220" i="2"/>
  <c r="D208" i="2"/>
  <c r="D172" i="2"/>
  <c r="D160" i="2"/>
  <c r="D124" i="2"/>
  <c r="D112" i="2"/>
  <c r="D100" i="2"/>
  <c r="D88" i="2"/>
  <c r="D52" i="2"/>
  <c r="D28" i="2"/>
  <c r="D16" i="2"/>
  <c r="E259" i="2"/>
  <c r="F259" i="2" s="1"/>
  <c r="E247" i="2"/>
  <c r="F247" i="2" s="1"/>
  <c r="E235" i="2"/>
  <c r="F235" i="2" s="1"/>
  <c r="E222" i="2"/>
  <c r="F222" i="2" s="1"/>
  <c r="E175" i="2"/>
  <c r="F175" i="2" s="1"/>
  <c r="E160" i="2"/>
  <c r="F160" i="2" s="1"/>
  <c r="E127" i="2"/>
  <c r="F127" i="2" s="1"/>
  <c r="E75" i="2"/>
  <c r="F75" i="2" s="1"/>
  <c r="E53" i="2"/>
  <c r="F53" i="2" s="1"/>
  <c r="E31" i="2"/>
  <c r="F31" i="2" s="1"/>
  <c r="E11" i="2"/>
  <c r="F11" i="2" s="1"/>
  <c r="C11" i="9" s="1"/>
  <c r="H254" i="2"/>
  <c r="H182" i="2"/>
  <c r="H110" i="2"/>
  <c r="H38" i="2"/>
  <c r="D267" i="2"/>
  <c r="D255" i="2"/>
  <c r="D243" i="2"/>
  <c r="D231" i="2"/>
  <c r="D219" i="2"/>
  <c r="D207" i="2"/>
  <c r="D195" i="2"/>
  <c r="D183" i="2"/>
  <c r="D171" i="2"/>
  <c r="D159" i="2"/>
  <c r="D147" i="2"/>
  <c r="D135" i="2"/>
  <c r="D123" i="2"/>
  <c r="D111" i="2"/>
  <c r="D99" i="2"/>
  <c r="D87" i="2"/>
  <c r="D75" i="2"/>
  <c r="D63" i="2"/>
  <c r="D51" i="2"/>
  <c r="D39" i="2"/>
  <c r="D27" i="2"/>
  <c r="D15" i="2"/>
  <c r="D3" i="2"/>
  <c r="E258" i="2"/>
  <c r="F258" i="2" s="1"/>
  <c r="E246" i="2"/>
  <c r="F246" i="2" s="1"/>
  <c r="E234" i="2"/>
  <c r="F234" i="2" s="1"/>
  <c r="C234" i="9" s="1"/>
  <c r="E221" i="2"/>
  <c r="F221" i="2" s="1"/>
  <c r="E207" i="2"/>
  <c r="F207" i="2" s="1"/>
  <c r="E190" i="2"/>
  <c r="F190" i="2" s="1"/>
  <c r="E174" i="2"/>
  <c r="F174" i="2" s="1"/>
  <c r="C174" i="9" s="1"/>
  <c r="E159" i="2"/>
  <c r="F159" i="2" s="1"/>
  <c r="E142" i="2"/>
  <c r="F142" i="2" s="1"/>
  <c r="E126" i="2"/>
  <c r="F126" i="2" s="1"/>
  <c r="E111" i="2"/>
  <c r="F111" i="2" s="1"/>
  <c r="E91" i="2"/>
  <c r="F91" i="2" s="1"/>
  <c r="E30" i="2"/>
  <c r="F30" i="2" s="1"/>
  <c r="E9" i="2"/>
  <c r="F9" i="2" s="1"/>
  <c r="C9" i="9" s="1"/>
  <c r="H244" i="2"/>
  <c r="H172" i="2"/>
  <c r="H28" i="2"/>
  <c r="H265" i="2"/>
  <c r="H253" i="2"/>
  <c r="H241" i="2"/>
  <c r="H229" i="2"/>
  <c r="H217" i="2"/>
  <c r="E205" i="2"/>
  <c r="F205" i="2" s="1"/>
  <c r="H205" i="2"/>
  <c r="E193" i="2"/>
  <c r="F193" i="2" s="1"/>
  <c r="H193" i="2"/>
  <c r="E181" i="2"/>
  <c r="F181" i="2" s="1"/>
  <c r="H181" i="2"/>
  <c r="E169" i="2"/>
  <c r="F169" i="2" s="1"/>
  <c r="H169" i="2"/>
  <c r="E157" i="2"/>
  <c r="F157" i="2" s="1"/>
  <c r="H157" i="2"/>
  <c r="E145" i="2"/>
  <c r="F145" i="2" s="1"/>
  <c r="H145" i="2"/>
  <c r="E133" i="2"/>
  <c r="F133" i="2" s="1"/>
  <c r="H133" i="2"/>
  <c r="E121" i="2"/>
  <c r="F121" i="2" s="1"/>
  <c r="H121" i="2"/>
  <c r="E109" i="2"/>
  <c r="F109" i="2" s="1"/>
  <c r="H109" i="2"/>
  <c r="E97" i="2"/>
  <c r="F97" i="2" s="1"/>
  <c r="H97" i="2"/>
  <c r="E85" i="2"/>
  <c r="F85" i="2" s="1"/>
  <c r="H85" i="2"/>
  <c r="E73" i="2"/>
  <c r="F73" i="2" s="1"/>
  <c r="H73" i="2"/>
  <c r="E61" i="2"/>
  <c r="F61" i="2" s="1"/>
  <c r="H61" i="2"/>
  <c r="E49" i="2"/>
  <c r="F49" i="2" s="1"/>
  <c r="H49" i="2"/>
  <c r="E37" i="2"/>
  <c r="F37" i="2" s="1"/>
  <c r="H37" i="2"/>
  <c r="E25" i="2"/>
  <c r="F25" i="2" s="1"/>
  <c r="H25" i="2"/>
  <c r="E13" i="2"/>
  <c r="F13" i="2" s="1"/>
  <c r="C13" i="9" s="1"/>
  <c r="H13" i="2"/>
  <c r="D242" i="2"/>
  <c r="D218" i="2"/>
  <c r="D206" i="2"/>
  <c r="D194" i="2"/>
  <c r="D182" i="2"/>
  <c r="D170" i="2"/>
  <c r="D158" i="2"/>
  <c r="D146" i="2"/>
  <c r="D134" i="2"/>
  <c r="D122" i="2"/>
  <c r="D110" i="2"/>
  <c r="D98" i="2"/>
  <c r="D86" i="2"/>
  <c r="D74" i="2"/>
  <c r="D62" i="2"/>
  <c r="D50" i="2"/>
  <c r="D38" i="2"/>
  <c r="D26" i="2"/>
  <c r="D14" i="2"/>
  <c r="E3" i="2"/>
  <c r="F3" i="2" s="1"/>
  <c r="C3" i="9" s="1"/>
  <c r="E257" i="2"/>
  <c r="F257" i="2" s="1"/>
  <c r="E245" i="2"/>
  <c r="F245" i="2" s="1"/>
  <c r="C245" i="9" s="1"/>
  <c r="E233" i="2"/>
  <c r="F233" i="2" s="1"/>
  <c r="E173" i="2"/>
  <c r="F173" i="2" s="1"/>
  <c r="E125" i="2"/>
  <c r="F125" i="2" s="1"/>
  <c r="E90" i="2"/>
  <c r="F90" i="2" s="1"/>
  <c r="E51" i="2"/>
  <c r="F51" i="2" s="1"/>
  <c r="E29" i="2"/>
  <c r="F29" i="2" s="1"/>
  <c r="E7" i="2"/>
  <c r="F7" i="2" s="1"/>
  <c r="C7" i="9" s="1"/>
  <c r="H170" i="2"/>
  <c r="H98" i="2"/>
  <c r="H26" i="2"/>
  <c r="H264" i="2"/>
  <c r="H252" i="2"/>
  <c r="H240" i="2"/>
  <c r="H228" i="2"/>
  <c r="H216" i="2"/>
  <c r="H204" i="2"/>
  <c r="H192" i="2"/>
  <c r="H180" i="2"/>
  <c r="H168" i="2"/>
  <c r="H156" i="2"/>
  <c r="H144" i="2"/>
  <c r="H132" i="2"/>
  <c r="H120" i="2"/>
  <c r="H108" i="2"/>
  <c r="E96" i="2"/>
  <c r="F96" i="2" s="1"/>
  <c r="H96" i="2"/>
  <c r="E84" i="2"/>
  <c r="F84" i="2" s="1"/>
  <c r="H84" i="2"/>
  <c r="E72" i="2"/>
  <c r="F72" i="2" s="1"/>
  <c r="H72" i="2"/>
  <c r="E60" i="2"/>
  <c r="F60" i="2" s="1"/>
  <c r="H60" i="2"/>
  <c r="E48" i="2"/>
  <c r="F48" i="2" s="1"/>
  <c r="H48" i="2"/>
  <c r="E36" i="2"/>
  <c r="F36" i="2" s="1"/>
  <c r="H36" i="2"/>
  <c r="E24" i="2"/>
  <c r="F24" i="2" s="1"/>
  <c r="H24" i="2"/>
  <c r="E12" i="2"/>
  <c r="F12" i="2" s="1"/>
  <c r="H12" i="2"/>
  <c r="D265" i="2"/>
  <c r="D253" i="2"/>
  <c r="D241" i="2"/>
  <c r="D229" i="2"/>
  <c r="D217" i="2"/>
  <c r="D205" i="2"/>
  <c r="D193" i="2"/>
  <c r="D181" i="2"/>
  <c r="D169" i="2"/>
  <c r="D157" i="2"/>
  <c r="D145" i="2"/>
  <c r="D133" i="2"/>
  <c r="D121" i="2"/>
  <c r="D109" i="2"/>
  <c r="D97" i="2"/>
  <c r="D85" i="2"/>
  <c r="D73" i="2"/>
  <c r="D61" i="2"/>
  <c r="D49" i="2"/>
  <c r="D37" i="2"/>
  <c r="D25" i="2"/>
  <c r="D13" i="2"/>
  <c r="E232" i="2"/>
  <c r="F232" i="2" s="1"/>
  <c r="C232" i="9" s="1"/>
  <c r="E219" i="2"/>
  <c r="F219" i="2" s="1"/>
  <c r="E187" i="2"/>
  <c r="F187" i="2" s="1"/>
  <c r="E139" i="2"/>
  <c r="F139" i="2" s="1"/>
  <c r="E89" i="2"/>
  <c r="F89" i="2" s="1"/>
  <c r="E67" i="2"/>
  <c r="F67" i="2" s="1"/>
  <c r="C67" i="9" s="1"/>
  <c r="E6" i="2"/>
  <c r="F6" i="2" s="1"/>
  <c r="C6" i="9" s="1"/>
  <c r="E8" i="1"/>
  <c r="F8" i="1" s="1"/>
  <c r="E263" i="1"/>
  <c r="F263" i="1" s="1"/>
  <c r="E227" i="1"/>
  <c r="F227" i="1" s="1"/>
  <c r="E257" i="1"/>
  <c r="F257" i="1" s="1"/>
  <c r="E233" i="1"/>
  <c r="F233" i="1" s="1"/>
  <c r="E221" i="1"/>
  <c r="F221" i="1" s="1"/>
  <c r="E209" i="1"/>
  <c r="F209" i="1" s="1"/>
  <c r="E197" i="1"/>
  <c r="F197" i="1" s="1"/>
  <c r="E185" i="1"/>
  <c r="F185" i="1" s="1"/>
  <c r="E173" i="1"/>
  <c r="F173" i="1" s="1"/>
  <c r="E161" i="1"/>
  <c r="F161" i="1" s="1"/>
  <c r="E149" i="1"/>
  <c r="F149" i="1" s="1"/>
  <c r="E137" i="1"/>
  <c r="F137" i="1" s="1"/>
  <c r="E125" i="1"/>
  <c r="F125" i="1" s="1"/>
  <c r="E113" i="1"/>
  <c r="F113" i="1" s="1"/>
  <c r="B113" i="9" s="1"/>
  <c r="E101" i="1"/>
  <c r="F101" i="1" s="1"/>
  <c r="B101" i="9" s="1"/>
  <c r="E89" i="1"/>
  <c r="F89" i="1" s="1"/>
  <c r="E77" i="1"/>
  <c r="F77" i="1" s="1"/>
  <c r="E65" i="1"/>
  <c r="F65" i="1" s="1"/>
  <c r="B65" i="9" s="1"/>
  <c r="E53" i="1"/>
  <c r="F53" i="1" s="1"/>
  <c r="E41" i="1"/>
  <c r="F41" i="1" s="1"/>
  <c r="B41" i="9" s="1"/>
  <c r="E29" i="1"/>
  <c r="F29" i="1" s="1"/>
  <c r="E17" i="1"/>
  <c r="F17" i="1" s="1"/>
  <c r="E5" i="1"/>
  <c r="F5" i="1" s="1"/>
  <c r="B5" i="9" s="1"/>
  <c r="E71" i="1"/>
  <c r="F71" i="1" s="1"/>
  <c r="E35" i="1"/>
  <c r="F35" i="1" s="1"/>
  <c r="E226" i="1"/>
  <c r="F226" i="1" s="1"/>
  <c r="B226" i="9" s="1"/>
  <c r="E34" i="1"/>
  <c r="F34" i="1" s="1"/>
  <c r="E215" i="1"/>
  <c r="F215" i="1" s="1"/>
  <c r="E23" i="1"/>
  <c r="F23" i="1" s="1"/>
  <c r="E179" i="1"/>
  <c r="F179" i="1" s="1"/>
  <c r="E178" i="1"/>
  <c r="F178" i="1" s="1"/>
  <c r="E264" i="1"/>
  <c r="F264" i="1" s="1"/>
  <c r="E252" i="1"/>
  <c r="F252" i="1" s="1"/>
  <c r="E240" i="1"/>
  <c r="F240" i="1" s="1"/>
  <c r="E228" i="1"/>
  <c r="F228" i="1" s="1"/>
  <c r="E216" i="1"/>
  <c r="F216" i="1" s="1"/>
  <c r="E204" i="1"/>
  <c r="F204" i="1" s="1"/>
  <c r="E192" i="1"/>
  <c r="F192" i="1" s="1"/>
  <c r="E180" i="1"/>
  <c r="F180" i="1" s="1"/>
  <c r="E168" i="1"/>
  <c r="F168" i="1" s="1"/>
  <c r="E156" i="1"/>
  <c r="F156" i="1" s="1"/>
  <c r="E144" i="1"/>
  <c r="F144" i="1" s="1"/>
  <c r="E132" i="1"/>
  <c r="F132" i="1" s="1"/>
  <c r="E120" i="1"/>
  <c r="F120" i="1" s="1"/>
  <c r="B120" i="9" s="1"/>
  <c r="E108" i="1"/>
  <c r="F108" i="1" s="1"/>
  <c r="E96" i="1"/>
  <c r="F96" i="1" s="1"/>
  <c r="E84" i="1"/>
  <c r="F84" i="1" s="1"/>
  <c r="E72" i="1"/>
  <c r="F72" i="1" s="1"/>
  <c r="E60" i="1"/>
  <c r="F60" i="1" s="1"/>
  <c r="E48" i="1"/>
  <c r="F48" i="1" s="1"/>
  <c r="E36" i="1"/>
  <c r="F36" i="1" s="1"/>
  <c r="E24" i="1"/>
  <c r="F24" i="1" s="1"/>
  <c r="E12" i="1"/>
  <c r="F12" i="1" s="1"/>
  <c r="E167" i="1"/>
  <c r="F167" i="1" s="1"/>
  <c r="E131" i="1"/>
  <c r="F131" i="1" s="1"/>
  <c r="B131" i="9" s="1"/>
  <c r="E250" i="1"/>
  <c r="F250" i="1" s="1"/>
  <c r="E214" i="1"/>
  <c r="F214" i="1" s="1"/>
  <c r="E130" i="1"/>
  <c r="F130" i="1" s="1"/>
  <c r="E119" i="1"/>
  <c r="F119" i="1" s="1"/>
  <c r="E83" i="1"/>
  <c r="F83" i="1" s="1"/>
  <c r="E259" i="1"/>
  <c r="F259" i="1" s="1"/>
  <c r="E247" i="1"/>
  <c r="F247" i="1" s="1"/>
  <c r="E235" i="1"/>
  <c r="F235" i="1" s="1"/>
  <c r="E223" i="1"/>
  <c r="F223" i="1" s="1"/>
  <c r="E211" i="1"/>
  <c r="F211" i="1" s="1"/>
  <c r="E199" i="1"/>
  <c r="F199" i="1" s="1"/>
  <c r="E187" i="1"/>
  <c r="F187" i="1" s="1"/>
  <c r="E175" i="1"/>
  <c r="F175" i="1" s="1"/>
  <c r="E163" i="1"/>
  <c r="F163" i="1" s="1"/>
  <c r="E151" i="1"/>
  <c r="F151" i="1" s="1"/>
  <c r="B151" i="9" s="1"/>
  <c r="E139" i="1"/>
  <c r="F139" i="1" s="1"/>
  <c r="E127" i="1"/>
  <c r="F127" i="1" s="1"/>
  <c r="E115" i="1"/>
  <c r="F115" i="1" s="1"/>
  <c r="E103" i="1"/>
  <c r="F103" i="1" s="1"/>
  <c r="B103" i="9" s="1"/>
  <c r="E91" i="1"/>
  <c r="F91" i="1" s="1"/>
  <c r="E79" i="1"/>
  <c r="F79" i="1" s="1"/>
  <c r="E67" i="1"/>
  <c r="F67" i="1" s="1"/>
  <c r="B67" i="9" s="1"/>
  <c r="E55" i="1"/>
  <c r="F55" i="1" s="1"/>
  <c r="B55" i="9" s="1"/>
  <c r="E43" i="1"/>
  <c r="F43" i="1" s="1"/>
  <c r="E31" i="1"/>
  <c r="F31" i="1" s="1"/>
  <c r="E19" i="1"/>
  <c r="F19" i="1" s="1"/>
  <c r="E82" i="1"/>
  <c r="F82" i="1" s="1"/>
  <c r="B82" i="9" s="1"/>
  <c r="E262" i="1"/>
  <c r="F262" i="1" s="1"/>
  <c r="E166" i="1"/>
  <c r="F166" i="1" s="1"/>
  <c r="E118" i="1"/>
  <c r="F118" i="1" s="1"/>
  <c r="E70" i="1"/>
  <c r="F70" i="1" s="1"/>
  <c r="B70" i="9" s="1"/>
  <c r="E22" i="1"/>
  <c r="F22" i="1" s="1"/>
  <c r="E251" i="1"/>
  <c r="F251" i="1" s="1"/>
  <c r="E203" i="1"/>
  <c r="F203" i="1" s="1"/>
  <c r="B203" i="9" s="1"/>
  <c r="E155" i="1"/>
  <c r="F155" i="1" s="1"/>
  <c r="E107" i="1"/>
  <c r="F107" i="1" s="1"/>
  <c r="E59" i="1"/>
  <c r="F59" i="1" s="1"/>
  <c r="E11" i="1"/>
  <c r="F11" i="1" s="1"/>
  <c r="B11" i="9" s="1"/>
  <c r="E202" i="1"/>
  <c r="F202" i="1" s="1"/>
  <c r="E154" i="1"/>
  <c r="F154" i="1" s="1"/>
  <c r="E106" i="1"/>
  <c r="F106" i="1" s="1"/>
  <c r="E58" i="1"/>
  <c r="F58" i="1" s="1"/>
  <c r="E10" i="1"/>
  <c r="F10" i="1" s="1"/>
  <c r="E237" i="1"/>
  <c r="F237" i="1" s="1"/>
  <c r="D257" i="1"/>
  <c r="E260" i="1"/>
  <c r="F260" i="1" s="1"/>
  <c r="E248" i="1"/>
  <c r="F248" i="1" s="1"/>
  <c r="E236" i="1"/>
  <c r="F236" i="1" s="1"/>
  <c r="B236" i="9" s="1"/>
  <c r="E224" i="1"/>
  <c r="F224" i="1" s="1"/>
  <c r="E212" i="1"/>
  <c r="F212" i="1" s="1"/>
  <c r="E200" i="1"/>
  <c r="F200" i="1" s="1"/>
  <c r="E188" i="1"/>
  <c r="F188" i="1" s="1"/>
  <c r="E176" i="1"/>
  <c r="F176" i="1" s="1"/>
  <c r="E164" i="1"/>
  <c r="F164" i="1" s="1"/>
  <c r="E152" i="1"/>
  <c r="F152" i="1" s="1"/>
  <c r="E140" i="1"/>
  <c r="F140" i="1" s="1"/>
  <c r="E128" i="1"/>
  <c r="F128" i="1" s="1"/>
  <c r="E116" i="1"/>
  <c r="F116" i="1" s="1"/>
  <c r="E104" i="1"/>
  <c r="F104" i="1" s="1"/>
  <c r="B104" i="9" s="1"/>
  <c r="E92" i="1"/>
  <c r="F92" i="1" s="1"/>
  <c r="E80" i="1"/>
  <c r="F80" i="1" s="1"/>
  <c r="E68" i="1"/>
  <c r="F68" i="1" s="1"/>
  <c r="B68" i="9" s="1"/>
  <c r="E56" i="1"/>
  <c r="F56" i="1" s="1"/>
  <c r="B56" i="9" s="1"/>
  <c r="E44" i="1"/>
  <c r="F44" i="1" s="1"/>
  <c r="E239" i="1"/>
  <c r="F239" i="1" s="1"/>
  <c r="E191" i="1"/>
  <c r="F191" i="1" s="1"/>
  <c r="E143" i="1"/>
  <c r="F143" i="1" s="1"/>
  <c r="E95" i="1"/>
  <c r="F95" i="1" s="1"/>
  <c r="E47" i="1"/>
  <c r="F47" i="1" s="1"/>
  <c r="E7" i="1"/>
  <c r="F7" i="1" s="1"/>
  <c r="B7" i="9" s="1"/>
  <c r="E238" i="1"/>
  <c r="F238" i="1" s="1"/>
  <c r="E190" i="1"/>
  <c r="F190" i="1" s="1"/>
  <c r="E142" i="1"/>
  <c r="F142" i="1" s="1"/>
  <c r="E94" i="1"/>
  <c r="F94" i="1" s="1"/>
  <c r="E46" i="1"/>
  <c r="F46" i="1" s="1"/>
  <c r="E234" i="1"/>
  <c r="F234" i="1" s="1"/>
  <c r="B234" i="9" s="1"/>
  <c r="E222" i="1"/>
  <c r="F222" i="1" s="1"/>
  <c r="E210" i="1"/>
  <c r="F210" i="1" s="1"/>
  <c r="E198" i="1"/>
  <c r="F198" i="1" s="1"/>
  <c r="B198" i="9" s="1"/>
  <c r="E186" i="1"/>
  <c r="F186" i="1" s="1"/>
  <c r="E174" i="1"/>
  <c r="F174" i="1" s="1"/>
  <c r="B174" i="9" s="1"/>
  <c r="E162" i="1"/>
  <c r="F162" i="1" s="1"/>
  <c r="E150" i="1"/>
  <c r="F150" i="1" s="1"/>
  <c r="B150" i="9" s="1"/>
  <c r="E138" i="1"/>
  <c r="F138" i="1" s="1"/>
  <c r="E126" i="1"/>
  <c r="F126" i="1" s="1"/>
  <c r="E114" i="1"/>
  <c r="F114" i="1" s="1"/>
  <c r="E102" i="1"/>
  <c r="F102" i="1" s="1"/>
  <c r="B102" i="9" s="1"/>
  <c r="E90" i="1"/>
  <c r="F90" i="1" s="1"/>
  <c r="E78" i="1"/>
  <c r="F78" i="1" s="1"/>
  <c r="E66" i="1"/>
  <c r="F66" i="1" s="1"/>
  <c r="E54" i="1"/>
  <c r="F54" i="1" s="1"/>
  <c r="E42" i="1"/>
  <c r="F42" i="1" s="1"/>
  <c r="E30" i="1"/>
  <c r="F30" i="1" s="1"/>
  <c r="E18" i="1"/>
  <c r="F18" i="1" s="1"/>
  <c r="E6" i="1"/>
  <c r="F6" i="1" s="1"/>
  <c r="B6" i="9" s="1"/>
  <c r="D237" i="1"/>
  <c r="H243" i="1"/>
  <c r="D243" i="1"/>
  <c r="E243" i="1"/>
  <c r="F243" i="1" s="1"/>
  <c r="H147" i="1"/>
  <c r="E147" i="1"/>
  <c r="F147" i="1" s="1"/>
  <c r="B147" i="9" s="1"/>
  <c r="D147" i="1"/>
  <c r="H75" i="1"/>
  <c r="E75" i="1"/>
  <c r="F75" i="1" s="1"/>
  <c r="H3" i="1"/>
  <c r="D3" i="1"/>
  <c r="E3" i="1"/>
  <c r="F3" i="1" s="1"/>
  <c r="B3" i="9" s="1"/>
  <c r="H34" i="1"/>
  <c r="H82" i="1"/>
  <c r="H130" i="1"/>
  <c r="H178" i="1"/>
  <c r="H226" i="1"/>
  <c r="H237" i="1"/>
  <c r="H266" i="1"/>
  <c r="E266" i="1"/>
  <c r="F266" i="1" s="1"/>
  <c r="D266" i="1"/>
  <c r="H254" i="1"/>
  <c r="E254" i="1"/>
  <c r="F254" i="1" s="1"/>
  <c r="D254" i="1"/>
  <c r="H242" i="1"/>
  <c r="D242" i="1"/>
  <c r="E242" i="1"/>
  <c r="F242" i="1" s="1"/>
  <c r="H230" i="1"/>
  <c r="E230" i="1"/>
  <c r="F230" i="1" s="1"/>
  <c r="D230" i="1"/>
  <c r="H218" i="1"/>
  <c r="E218" i="1"/>
  <c r="F218" i="1" s="1"/>
  <c r="H206" i="1"/>
  <c r="E206" i="1"/>
  <c r="F206" i="1" s="1"/>
  <c r="D206" i="1"/>
  <c r="H194" i="1"/>
  <c r="E194" i="1"/>
  <c r="F194" i="1" s="1"/>
  <c r="H182" i="1"/>
  <c r="E182" i="1"/>
  <c r="F182" i="1" s="1"/>
  <c r="D182" i="1"/>
  <c r="H170" i="1"/>
  <c r="E170" i="1"/>
  <c r="F170" i="1" s="1"/>
  <c r="D170" i="1"/>
  <c r="H158" i="1"/>
  <c r="E158" i="1"/>
  <c r="F158" i="1" s="1"/>
  <c r="H146" i="1"/>
  <c r="E146" i="1"/>
  <c r="F146" i="1" s="1"/>
  <c r="D146" i="1"/>
  <c r="H134" i="1"/>
  <c r="E134" i="1"/>
  <c r="F134" i="1" s="1"/>
  <c r="D134" i="1"/>
  <c r="H122" i="1"/>
  <c r="E122" i="1"/>
  <c r="F122" i="1" s="1"/>
  <c r="B122" i="9" s="1"/>
  <c r="H110" i="1"/>
  <c r="E110" i="1"/>
  <c r="F110" i="1" s="1"/>
  <c r="D110" i="1"/>
  <c r="H98" i="1"/>
  <c r="E98" i="1"/>
  <c r="F98" i="1" s="1"/>
  <c r="D98" i="1"/>
  <c r="H86" i="1"/>
  <c r="D86" i="1"/>
  <c r="E86" i="1"/>
  <c r="F86" i="1" s="1"/>
  <c r="H74" i="1"/>
  <c r="E74" i="1"/>
  <c r="F74" i="1" s="1"/>
  <c r="H62" i="1"/>
  <c r="E62" i="1"/>
  <c r="F62" i="1" s="1"/>
  <c r="D62" i="1"/>
  <c r="H50" i="1"/>
  <c r="E50" i="1"/>
  <c r="F50" i="1" s="1"/>
  <c r="D50" i="1"/>
  <c r="H38" i="1"/>
  <c r="D38" i="1"/>
  <c r="E38" i="1"/>
  <c r="F38" i="1" s="1"/>
  <c r="H26" i="1"/>
  <c r="E26" i="1"/>
  <c r="F26" i="1" s="1"/>
  <c r="B26" i="9" s="1"/>
  <c r="H14" i="1"/>
  <c r="E14" i="1"/>
  <c r="F14" i="1" s="1"/>
  <c r="B14" i="9" s="1"/>
  <c r="D14" i="1"/>
  <c r="D218" i="1"/>
  <c r="D75" i="1"/>
  <c r="H227" i="1"/>
  <c r="H219" i="1"/>
  <c r="E219" i="1"/>
  <c r="F219" i="1" s="1"/>
  <c r="H135" i="1"/>
  <c r="E135" i="1"/>
  <c r="F135" i="1" s="1"/>
  <c r="B135" i="9" s="1"/>
  <c r="D135" i="1"/>
  <c r="H63" i="1"/>
  <c r="E63" i="1"/>
  <c r="F63" i="1" s="1"/>
  <c r="D63" i="1"/>
  <c r="H189" i="1"/>
  <c r="H179" i="1"/>
  <c r="D194" i="1"/>
  <c r="H141" i="1"/>
  <c r="H207" i="1"/>
  <c r="E207" i="1"/>
  <c r="F207" i="1" s="1"/>
  <c r="D207" i="1"/>
  <c r="H250" i="1"/>
  <c r="H238" i="1"/>
  <c r="H214" i="1"/>
  <c r="D26" i="1"/>
  <c r="H131" i="1"/>
  <c r="H93" i="1"/>
  <c r="H171" i="1"/>
  <c r="E171" i="1"/>
  <c r="F171" i="1" s="1"/>
  <c r="D171" i="1"/>
  <c r="H51" i="1"/>
  <c r="E51" i="1"/>
  <c r="F51" i="1" s="1"/>
  <c r="D51" i="1"/>
  <c r="H261" i="1"/>
  <c r="H249" i="1"/>
  <c r="H153" i="1"/>
  <c r="H117" i="1"/>
  <c r="D158" i="1"/>
  <c r="H83" i="1"/>
  <c r="H183" i="1"/>
  <c r="E183" i="1"/>
  <c r="F183" i="1" s="1"/>
  <c r="D183" i="1"/>
  <c r="H99" i="1"/>
  <c r="E99" i="1"/>
  <c r="F99" i="1" s="1"/>
  <c r="D99" i="1"/>
  <c r="H27" i="1"/>
  <c r="E27" i="1"/>
  <c r="F27" i="1" s="1"/>
  <c r="H45" i="1"/>
  <c r="H267" i="1"/>
  <c r="E267" i="1"/>
  <c r="F267" i="1" s="1"/>
  <c r="D267" i="1"/>
  <c r="H231" i="1"/>
  <c r="E231" i="1"/>
  <c r="F231" i="1" s="1"/>
  <c r="D231" i="1"/>
  <c r="H159" i="1"/>
  <c r="E159" i="1"/>
  <c r="F159" i="1" s="1"/>
  <c r="H123" i="1"/>
  <c r="E123" i="1"/>
  <c r="F123" i="1" s="1"/>
  <c r="H87" i="1"/>
  <c r="D87" i="1"/>
  <c r="E87" i="1"/>
  <c r="F87" i="1" s="1"/>
  <c r="H15" i="1"/>
  <c r="E15" i="1"/>
  <c r="F15" i="1" s="1"/>
  <c r="D15" i="1"/>
  <c r="H213" i="1"/>
  <c r="H258" i="1"/>
  <c r="E258" i="1"/>
  <c r="F258" i="1" s="1"/>
  <c r="D123" i="1"/>
  <c r="H35" i="1"/>
  <c r="D122" i="1"/>
  <c r="H255" i="1"/>
  <c r="E255" i="1"/>
  <c r="F255" i="1" s="1"/>
  <c r="D255" i="1"/>
  <c r="H195" i="1"/>
  <c r="E195" i="1"/>
  <c r="F195" i="1" s="1"/>
  <c r="H111" i="1"/>
  <c r="E111" i="1"/>
  <c r="F111" i="1" s="1"/>
  <c r="D111" i="1"/>
  <c r="H39" i="1"/>
  <c r="D39" i="1"/>
  <c r="E39" i="1"/>
  <c r="F39" i="1" s="1"/>
  <c r="D268" i="1"/>
  <c r="H268" i="1"/>
  <c r="E268" i="1"/>
  <c r="F268" i="1" s="1"/>
  <c r="D256" i="1"/>
  <c r="H256" i="1"/>
  <c r="E256" i="1"/>
  <c r="F256" i="1" s="1"/>
  <c r="D244" i="1"/>
  <c r="H244" i="1"/>
  <c r="E244" i="1"/>
  <c r="F244" i="1" s="1"/>
  <c r="D232" i="1"/>
  <c r="H232" i="1"/>
  <c r="E232" i="1"/>
  <c r="F232" i="1" s="1"/>
  <c r="B232" i="9" s="1"/>
  <c r="D220" i="1"/>
  <c r="H220" i="1"/>
  <c r="E220" i="1"/>
  <c r="F220" i="1" s="1"/>
  <c r="D208" i="1"/>
  <c r="H208" i="1"/>
  <c r="E208" i="1"/>
  <c r="F208" i="1" s="1"/>
  <c r="D196" i="1"/>
  <c r="H196" i="1"/>
  <c r="E196" i="1"/>
  <c r="F196" i="1" s="1"/>
  <c r="B196" i="9" s="1"/>
  <c r="D184" i="1"/>
  <c r="H184" i="1"/>
  <c r="E184" i="1"/>
  <c r="F184" i="1" s="1"/>
  <c r="D172" i="1"/>
  <c r="H172" i="1"/>
  <c r="E172" i="1"/>
  <c r="F172" i="1" s="1"/>
  <c r="D160" i="1"/>
  <c r="H160" i="1"/>
  <c r="E160" i="1"/>
  <c r="F160" i="1" s="1"/>
  <c r="D148" i="1"/>
  <c r="H148" i="1"/>
  <c r="E148" i="1"/>
  <c r="F148" i="1" s="1"/>
  <c r="D136" i="1"/>
  <c r="H136" i="1"/>
  <c r="E136" i="1"/>
  <c r="F136" i="1" s="1"/>
  <c r="D124" i="1"/>
  <c r="H124" i="1"/>
  <c r="E124" i="1"/>
  <c r="F124" i="1" s="1"/>
  <c r="D112" i="1"/>
  <c r="H112" i="1"/>
  <c r="E112" i="1"/>
  <c r="F112" i="1" s="1"/>
  <c r="D100" i="1"/>
  <c r="H100" i="1"/>
  <c r="E100" i="1"/>
  <c r="F100" i="1" s="1"/>
  <c r="D88" i="1"/>
  <c r="H88" i="1"/>
  <c r="E88" i="1"/>
  <c r="F88" i="1" s="1"/>
  <c r="D76" i="1"/>
  <c r="H76" i="1"/>
  <c r="E76" i="1"/>
  <c r="F76" i="1" s="1"/>
  <c r="D64" i="1"/>
  <c r="H64" i="1"/>
  <c r="E64" i="1"/>
  <c r="F64" i="1" s="1"/>
  <c r="D52" i="1"/>
  <c r="H52" i="1"/>
  <c r="E52" i="1"/>
  <c r="F52" i="1" s="1"/>
  <c r="D40" i="1"/>
  <c r="H40" i="1"/>
  <c r="E40" i="1"/>
  <c r="F40" i="1" s="1"/>
  <c r="D28" i="1"/>
  <c r="H28" i="1"/>
  <c r="E28" i="1"/>
  <c r="F28" i="1" s="1"/>
  <c r="D16" i="1"/>
  <c r="H16" i="1"/>
  <c r="E16" i="1"/>
  <c r="F16" i="1" s="1"/>
  <c r="D4" i="1"/>
  <c r="H4" i="1"/>
  <c r="E4" i="1"/>
  <c r="F4" i="1" s="1"/>
  <c r="B4" i="9" s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E261" i="1"/>
  <c r="F261" i="1" s="1"/>
  <c r="E249" i="1"/>
  <c r="F249" i="1" s="1"/>
  <c r="E225" i="1"/>
  <c r="F225" i="1" s="1"/>
  <c r="B225" i="9" s="1"/>
  <c r="E213" i="1"/>
  <c r="F213" i="1" s="1"/>
  <c r="E201" i="1"/>
  <c r="F201" i="1" s="1"/>
  <c r="E189" i="1"/>
  <c r="F189" i="1" s="1"/>
  <c r="E177" i="1"/>
  <c r="F177" i="1" s="1"/>
  <c r="E165" i="1"/>
  <c r="F165" i="1" s="1"/>
  <c r="E153" i="1"/>
  <c r="F153" i="1" s="1"/>
  <c r="E141" i="1"/>
  <c r="F141" i="1" s="1"/>
  <c r="E129" i="1"/>
  <c r="F129" i="1" s="1"/>
  <c r="E117" i="1"/>
  <c r="F117" i="1" s="1"/>
  <c r="E105" i="1"/>
  <c r="F105" i="1" s="1"/>
  <c r="E93" i="1"/>
  <c r="F93" i="1" s="1"/>
  <c r="E81" i="1"/>
  <c r="F81" i="1" s="1"/>
  <c r="E69" i="1"/>
  <c r="F69" i="1" s="1"/>
  <c r="E57" i="1"/>
  <c r="F57" i="1" s="1"/>
  <c r="B57" i="9" s="1"/>
  <c r="E45" i="1"/>
  <c r="F45" i="1" s="1"/>
  <c r="E33" i="1"/>
  <c r="F33" i="1" s="1"/>
  <c r="E21" i="1"/>
  <c r="F21" i="1" s="1"/>
  <c r="E9" i="1"/>
  <c r="F9" i="1" s="1"/>
  <c r="B9" i="9" s="1"/>
  <c r="D234" i="1"/>
  <c r="D214" i="1"/>
  <c r="D153" i="1"/>
  <c r="D117" i="1"/>
  <c r="D73" i="1"/>
  <c r="D25" i="1"/>
  <c r="H225" i="1"/>
  <c r="H177" i="1"/>
  <c r="H129" i="1"/>
  <c r="H81" i="1"/>
  <c r="H33" i="1"/>
  <c r="H264" i="1"/>
  <c r="D264" i="1"/>
  <c r="H252" i="1"/>
  <c r="D252" i="1"/>
  <c r="H240" i="1"/>
  <c r="D240" i="1"/>
  <c r="H228" i="1"/>
  <c r="D228" i="1"/>
  <c r="H216" i="1"/>
  <c r="D216" i="1"/>
  <c r="H204" i="1"/>
  <c r="D204" i="1"/>
  <c r="H192" i="1"/>
  <c r="D192" i="1"/>
  <c r="H180" i="1"/>
  <c r="D180" i="1"/>
  <c r="H168" i="1"/>
  <c r="D168" i="1"/>
  <c r="H156" i="1"/>
  <c r="D156" i="1"/>
  <c r="H144" i="1"/>
  <c r="D144" i="1"/>
  <c r="H132" i="1"/>
  <c r="D132" i="1"/>
  <c r="H120" i="1"/>
  <c r="D120" i="1"/>
  <c r="H108" i="1"/>
  <c r="D108" i="1"/>
  <c r="H96" i="1"/>
  <c r="D96" i="1"/>
  <c r="H84" i="1"/>
  <c r="D84" i="1"/>
  <c r="H72" i="1"/>
  <c r="D72" i="1"/>
  <c r="H60" i="1"/>
  <c r="D60" i="1"/>
  <c r="H48" i="1"/>
  <c r="D48" i="1"/>
  <c r="H36" i="1"/>
  <c r="D36" i="1"/>
  <c r="H24" i="1"/>
  <c r="D24" i="1"/>
  <c r="H12" i="1"/>
  <c r="D12" i="1"/>
  <c r="D233" i="1"/>
  <c r="D213" i="1"/>
  <c r="H263" i="1"/>
  <c r="H215" i="1"/>
  <c r="H167" i="1"/>
  <c r="H119" i="1"/>
  <c r="H71" i="1"/>
  <c r="H23" i="1"/>
  <c r="D253" i="1"/>
  <c r="D210" i="1"/>
  <c r="H262" i="1"/>
  <c r="H166" i="1"/>
  <c r="H118" i="1"/>
  <c r="H70" i="1"/>
  <c r="H22" i="1"/>
  <c r="E246" i="1"/>
  <c r="F246" i="1" s="1"/>
  <c r="D250" i="1"/>
  <c r="D209" i="1"/>
  <c r="D181" i="1"/>
  <c r="D145" i="1"/>
  <c r="D109" i="1"/>
  <c r="D61" i="1"/>
  <c r="D13" i="1"/>
  <c r="H165" i="1"/>
  <c r="H69" i="1"/>
  <c r="H21" i="1"/>
  <c r="E245" i="1"/>
  <c r="F245" i="1" s="1"/>
  <c r="B245" i="9" s="1"/>
  <c r="D249" i="1"/>
  <c r="D229" i="1"/>
  <c r="H251" i="1"/>
  <c r="H203" i="1"/>
  <c r="H155" i="1"/>
  <c r="H107" i="1"/>
  <c r="H59" i="1"/>
  <c r="H11" i="1"/>
  <c r="D260" i="1"/>
  <c r="H260" i="1"/>
  <c r="D248" i="1"/>
  <c r="H248" i="1"/>
  <c r="D236" i="1"/>
  <c r="H236" i="1"/>
  <c r="D224" i="1"/>
  <c r="H224" i="1"/>
  <c r="D212" i="1"/>
  <c r="H212" i="1"/>
  <c r="D200" i="1"/>
  <c r="H200" i="1"/>
  <c r="D188" i="1"/>
  <c r="H188" i="1"/>
  <c r="D176" i="1"/>
  <c r="H176" i="1"/>
  <c r="D164" i="1"/>
  <c r="H164" i="1"/>
  <c r="D152" i="1"/>
  <c r="H152" i="1"/>
  <c r="D140" i="1"/>
  <c r="H140" i="1"/>
  <c r="D128" i="1"/>
  <c r="H128" i="1"/>
  <c r="D116" i="1"/>
  <c r="H116" i="1"/>
  <c r="D104" i="1"/>
  <c r="H104" i="1"/>
  <c r="D92" i="1"/>
  <c r="H92" i="1"/>
  <c r="D80" i="1"/>
  <c r="H80" i="1"/>
  <c r="D68" i="1"/>
  <c r="H68" i="1"/>
  <c r="D56" i="1"/>
  <c r="H56" i="1"/>
  <c r="D44" i="1"/>
  <c r="H44" i="1"/>
  <c r="D32" i="1"/>
  <c r="H32" i="1"/>
  <c r="D20" i="1"/>
  <c r="H20" i="1"/>
  <c r="D8" i="1"/>
  <c r="H8" i="1"/>
  <c r="H202" i="1"/>
  <c r="H154" i="1"/>
  <c r="H106" i="1"/>
  <c r="H58" i="1"/>
  <c r="H10" i="1"/>
  <c r="D259" i="1"/>
  <c r="H259" i="1"/>
  <c r="D247" i="1"/>
  <c r="H247" i="1"/>
  <c r="D235" i="1"/>
  <c r="H235" i="1"/>
  <c r="D223" i="1"/>
  <c r="H223" i="1"/>
  <c r="D211" i="1"/>
  <c r="H211" i="1"/>
  <c r="D199" i="1"/>
  <c r="H199" i="1"/>
  <c r="D187" i="1"/>
  <c r="H187" i="1"/>
  <c r="D175" i="1"/>
  <c r="H175" i="1"/>
  <c r="D163" i="1"/>
  <c r="H163" i="1"/>
  <c r="D151" i="1"/>
  <c r="H151" i="1"/>
  <c r="D139" i="1"/>
  <c r="H139" i="1"/>
  <c r="D127" i="1"/>
  <c r="H127" i="1"/>
  <c r="D115" i="1"/>
  <c r="H115" i="1"/>
  <c r="D103" i="1"/>
  <c r="H103" i="1"/>
  <c r="D91" i="1"/>
  <c r="H91" i="1"/>
  <c r="D79" i="1"/>
  <c r="H79" i="1"/>
  <c r="D67" i="1"/>
  <c r="H67" i="1"/>
  <c r="D55" i="1"/>
  <c r="H55" i="1"/>
  <c r="D43" i="1"/>
  <c r="H43" i="1"/>
  <c r="D31" i="1"/>
  <c r="H31" i="1"/>
  <c r="D19" i="1"/>
  <c r="H19" i="1"/>
  <c r="D7" i="1"/>
  <c r="H7" i="1"/>
  <c r="D205" i="1"/>
  <c r="D97" i="1"/>
  <c r="D49" i="1"/>
  <c r="H201" i="1"/>
  <c r="H105" i="1"/>
  <c r="H57" i="1"/>
  <c r="H9" i="1"/>
  <c r="H222" i="1"/>
  <c r="D198" i="1"/>
  <c r="H198" i="1"/>
  <c r="D174" i="1"/>
  <c r="H174" i="1"/>
  <c r="D138" i="1"/>
  <c r="H138" i="1"/>
  <c r="D114" i="1"/>
  <c r="H114" i="1"/>
  <c r="D78" i="1"/>
  <c r="H78" i="1"/>
  <c r="D42" i="1"/>
  <c r="H42" i="1"/>
  <c r="D265" i="1"/>
  <c r="D222" i="1"/>
  <c r="D169" i="1"/>
  <c r="D133" i="1"/>
  <c r="H239" i="1"/>
  <c r="H191" i="1"/>
  <c r="H143" i="1"/>
  <c r="H95" i="1"/>
  <c r="H47" i="1"/>
  <c r="H246" i="1"/>
  <c r="H234" i="1"/>
  <c r="H210" i="1"/>
  <c r="D186" i="1"/>
  <c r="H186" i="1"/>
  <c r="D162" i="1"/>
  <c r="H162" i="1"/>
  <c r="D150" i="1"/>
  <c r="H150" i="1"/>
  <c r="D126" i="1"/>
  <c r="H126" i="1"/>
  <c r="D102" i="1"/>
  <c r="H102" i="1"/>
  <c r="D90" i="1"/>
  <c r="H90" i="1"/>
  <c r="D66" i="1"/>
  <c r="H66" i="1"/>
  <c r="D54" i="1"/>
  <c r="H54" i="1"/>
  <c r="D30" i="1"/>
  <c r="H30" i="1"/>
  <c r="D18" i="1"/>
  <c r="H18" i="1"/>
  <c r="D6" i="1"/>
  <c r="H6" i="1"/>
  <c r="H2" i="1"/>
  <c r="H257" i="1"/>
  <c r="H245" i="1"/>
  <c r="H233" i="1"/>
  <c r="H221" i="1"/>
  <c r="H209" i="1"/>
  <c r="H197" i="1"/>
  <c r="D185" i="1"/>
  <c r="H185" i="1"/>
  <c r="D173" i="1"/>
  <c r="H173" i="1"/>
  <c r="D161" i="1"/>
  <c r="H161" i="1"/>
  <c r="D149" i="1"/>
  <c r="H149" i="1"/>
  <c r="D137" i="1"/>
  <c r="H137" i="1"/>
  <c r="D125" i="1"/>
  <c r="H125" i="1"/>
  <c r="D113" i="1"/>
  <c r="H113" i="1"/>
  <c r="D101" i="1"/>
  <c r="H101" i="1"/>
  <c r="D89" i="1"/>
  <c r="H89" i="1"/>
  <c r="D77" i="1"/>
  <c r="H77" i="1"/>
  <c r="D65" i="1"/>
  <c r="H65" i="1"/>
  <c r="D53" i="1"/>
  <c r="H53" i="1"/>
  <c r="D41" i="1"/>
  <c r="H41" i="1"/>
  <c r="D29" i="1"/>
  <c r="H29" i="1"/>
  <c r="D17" i="1"/>
  <c r="H17" i="1"/>
  <c r="D5" i="1"/>
  <c r="H5" i="1"/>
  <c r="E265" i="1"/>
  <c r="F265" i="1" s="1"/>
  <c r="E253" i="1"/>
  <c r="F253" i="1" s="1"/>
  <c r="E241" i="1"/>
  <c r="F241" i="1" s="1"/>
  <c r="B241" i="9" s="1"/>
  <c r="E229" i="1"/>
  <c r="F229" i="1" s="1"/>
  <c r="E217" i="1"/>
  <c r="F217" i="1" s="1"/>
  <c r="E205" i="1"/>
  <c r="F205" i="1" s="1"/>
  <c r="E193" i="1"/>
  <c r="F193" i="1" s="1"/>
  <c r="E181" i="1"/>
  <c r="F181" i="1" s="1"/>
  <c r="E169" i="1"/>
  <c r="F169" i="1" s="1"/>
  <c r="E157" i="1"/>
  <c r="F157" i="1" s="1"/>
  <c r="E145" i="1"/>
  <c r="F145" i="1" s="1"/>
  <c r="E133" i="1"/>
  <c r="F133" i="1" s="1"/>
  <c r="E121" i="1"/>
  <c r="F121" i="1" s="1"/>
  <c r="E109" i="1"/>
  <c r="F109" i="1" s="1"/>
  <c r="E97" i="1"/>
  <c r="F97" i="1" s="1"/>
  <c r="E85" i="1"/>
  <c r="F85" i="1" s="1"/>
  <c r="E73" i="1"/>
  <c r="F73" i="1" s="1"/>
  <c r="E61" i="1"/>
  <c r="F61" i="1" s="1"/>
  <c r="E49" i="1"/>
  <c r="F49" i="1" s="1"/>
  <c r="E37" i="1"/>
  <c r="F37" i="1" s="1"/>
  <c r="E25" i="1"/>
  <c r="F25" i="1" s="1"/>
  <c r="E13" i="1"/>
  <c r="F13" i="1" s="1"/>
  <c r="B13" i="9" s="1"/>
  <c r="D221" i="1"/>
  <c r="D197" i="1"/>
  <c r="H190" i="1"/>
  <c r="H142" i="1"/>
  <c r="H94" i="1"/>
  <c r="H46" i="1"/>
  <c r="Q54" i="9" l="1"/>
  <c r="F54" i="10" s="1"/>
  <c r="D73" i="9"/>
  <c r="P69" i="9"/>
  <c r="D69" i="10" s="1"/>
  <c r="C89" i="9"/>
  <c r="P45" i="9"/>
  <c r="D45" i="10" s="1"/>
  <c r="C60" i="9"/>
  <c r="P37" i="9"/>
  <c r="D37" i="10" s="1"/>
  <c r="C49" i="9"/>
  <c r="P95" i="9"/>
  <c r="D95" i="10" s="1"/>
  <c r="C121" i="9"/>
  <c r="P160" i="9"/>
  <c r="D160" i="10" s="1"/>
  <c r="C193" i="9"/>
  <c r="P19" i="9"/>
  <c r="D19" i="10" s="1"/>
  <c r="C30" i="9"/>
  <c r="P215" i="9"/>
  <c r="D215" i="10" s="1"/>
  <c r="C258" i="9"/>
  <c r="P195" i="9"/>
  <c r="D195" i="10" s="1"/>
  <c r="C235" i="9"/>
  <c r="P129" i="9"/>
  <c r="D129" i="10" s="1"/>
  <c r="C161" i="9"/>
  <c r="P89" i="9"/>
  <c r="D89" i="10" s="1"/>
  <c r="C114" i="9"/>
  <c r="P11" i="9"/>
  <c r="D11" i="10" s="1"/>
  <c r="C21" i="9"/>
  <c r="P134" i="9"/>
  <c r="D134" i="10" s="1"/>
  <c r="C166" i="9"/>
  <c r="P192" i="9"/>
  <c r="D192" i="10" s="1"/>
  <c r="C230" i="9"/>
  <c r="P34" i="9"/>
  <c r="D34" i="10" s="1"/>
  <c r="C46" i="9"/>
  <c r="Q49" i="9"/>
  <c r="F49" i="10" s="1"/>
  <c r="D64" i="9"/>
  <c r="Q68" i="9"/>
  <c r="F68" i="10" s="1"/>
  <c r="D88" i="9"/>
  <c r="Q206" i="9"/>
  <c r="F206" i="10" s="1"/>
  <c r="D249" i="9"/>
  <c r="Q140" i="9"/>
  <c r="F140" i="10" s="1"/>
  <c r="D172" i="9"/>
  <c r="Q2" i="9"/>
  <c r="F2" i="10" s="1"/>
  <c r="D8" i="9"/>
  <c r="J4" i="9" s="1"/>
  <c r="Q61" i="9"/>
  <c r="F61" i="10" s="1"/>
  <c r="D80" i="9"/>
  <c r="Q120" i="9"/>
  <c r="F120" i="10" s="1"/>
  <c r="D152" i="9"/>
  <c r="Q188" i="9"/>
  <c r="F188" i="10" s="1"/>
  <c r="D224" i="9"/>
  <c r="Q90" i="9"/>
  <c r="F90" i="10" s="1"/>
  <c r="D115" i="9"/>
  <c r="Q33" i="9"/>
  <c r="F33" i="10" s="1"/>
  <c r="D45" i="9"/>
  <c r="Q92" i="9"/>
  <c r="F92" i="10" s="1"/>
  <c r="D117" i="9"/>
  <c r="Q156" i="9"/>
  <c r="F156" i="10" s="1"/>
  <c r="D189" i="9"/>
  <c r="Q14" i="9"/>
  <c r="F14" i="10" s="1"/>
  <c r="D24" i="9"/>
  <c r="Q76" i="9"/>
  <c r="F76" i="10" s="1"/>
  <c r="D96" i="9"/>
  <c r="Q136" i="9"/>
  <c r="F136" i="10" s="1"/>
  <c r="D168" i="9"/>
  <c r="Q37" i="9"/>
  <c r="F37" i="10" s="1"/>
  <c r="D49" i="9"/>
  <c r="Q95" i="9"/>
  <c r="F95" i="10" s="1"/>
  <c r="D121" i="9"/>
  <c r="Q169" i="9"/>
  <c r="F169" i="10" s="1"/>
  <c r="D205" i="9"/>
  <c r="Q83" i="9"/>
  <c r="F83" i="10" s="1"/>
  <c r="D107" i="9"/>
  <c r="Q123" i="9"/>
  <c r="F123" i="10" s="1"/>
  <c r="D155" i="9"/>
  <c r="Q208" i="9"/>
  <c r="F208" i="10" s="1"/>
  <c r="D251" i="9"/>
  <c r="Q127" i="9"/>
  <c r="F127" i="10" s="1"/>
  <c r="D159" i="9"/>
  <c r="Q152" i="9"/>
  <c r="F152" i="10" s="1"/>
  <c r="D185" i="9"/>
  <c r="Q131" i="9"/>
  <c r="F131" i="10" s="1"/>
  <c r="D163" i="9"/>
  <c r="G186" i="10"/>
  <c r="D186" i="11"/>
  <c r="D186" i="12" s="1"/>
  <c r="E109" i="10"/>
  <c r="C109" i="11"/>
  <c r="C109" i="12" s="1"/>
  <c r="P136" i="9"/>
  <c r="D136" i="10" s="1"/>
  <c r="C168" i="9"/>
  <c r="P199" i="9"/>
  <c r="D199" i="10" s="1"/>
  <c r="C240" i="9"/>
  <c r="P117" i="9"/>
  <c r="D117" i="10" s="1"/>
  <c r="C146" i="9"/>
  <c r="P5" i="9"/>
  <c r="D5" i="10" s="1"/>
  <c r="C15" i="9"/>
  <c r="P193" i="9"/>
  <c r="D193" i="10" s="1"/>
  <c r="C231" i="9"/>
  <c r="Q202" i="9"/>
  <c r="F202" i="10" s="1"/>
  <c r="D244" i="9"/>
  <c r="E97" i="10"/>
  <c r="C97" i="11"/>
  <c r="C97" i="12" s="1"/>
  <c r="E202" i="10"/>
  <c r="C202" i="11"/>
  <c r="C202" i="12" s="1"/>
  <c r="E8" i="10"/>
  <c r="C8" i="11"/>
  <c r="C8" i="12" s="1"/>
  <c r="P113" i="9"/>
  <c r="D113" i="10" s="1"/>
  <c r="C142" i="9"/>
  <c r="P118" i="9"/>
  <c r="D118" i="10" s="1"/>
  <c r="C148" i="9"/>
  <c r="P166" i="9"/>
  <c r="D166" i="10" s="1"/>
  <c r="C201" i="9"/>
  <c r="Q51" i="9"/>
  <c r="F51" i="10" s="1"/>
  <c r="D69" i="9"/>
  <c r="Q55" i="9"/>
  <c r="F55" i="10" s="1"/>
  <c r="D74" i="9"/>
  <c r="P110" i="9"/>
  <c r="D110" i="10" s="1"/>
  <c r="C139" i="9"/>
  <c r="P18" i="9"/>
  <c r="D18" i="10" s="1"/>
  <c r="C29" i="9"/>
  <c r="P71" i="9"/>
  <c r="D71" i="10" s="1"/>
  <c r="C91" i="9"/>
  <c r="P204" i="9"/>
  <c r="D204" i="10" s="1"/>
  <c r="C247" i="9"/>
  <c r="P173" i="9"/>
  <c r="D173" i="10" s="1"/>
  <c r="C209" i="9"/>
  <c r="P103" i="9"/>
  <c r="D103" i="10" s="1"/>
  <c r="C130" i="9"/>
  <c r="P59" i="9"/>
  <c r="D59" i="10" s="1"/>
  <c r="C78" i="9"/>
  <c r="P132" i="9"/>
  <c r="D132" i="10" s="1"/>
  <c r="C164" i="9"/>
  <c r="P178" i="9"/>
  <c r="D178" i="10" s="1"/>
  <c r="C214" i="9"/>
  <c r="P200" i="9"/>
  <c r="D200" i="10" s="1"/>
  <c r="C242" i="9"/>
  <c r="P82" i="9"/>
  <c r="D82" i="10" s="1"/>
  <c r="C106" i="9"/>
  <c r="P144" i="9"/>
  <c r="D144" i="10" s="1"/>
  <c r="C177" i="9"/>
  <c r="Q66" i="9"/>
  <c r="F66" i="10" s="1"/>
  <c r="D86" i="9"/>
  <c r="Q195" i="9"/>
  <c r="F195" i="10" s="1"/>
  <c r="D235" i="9"/>
  <c r="Q218" i="9"/>
  <c r="F218" i="10" s="1"/>
  <c r="D261" i="9"/>
  <c r="Q172" i="9"/>
  <c r="F172" i="10" s="1"/>
  <c r="D208" i="9"/>
  <c r="Q108" i="9"/>
  <c r="F108" i="10" s="1"/>
  <c r="D137" i="9"/>
  <c r="Q34" i="9"/>
  <c r="F34" i="10" s="1"/>
  <c r="D46" i="9"/>
  <c r="Q93" i="9"/>
  <c r="F93" i="10" s="1"/>
  <c r="D118" i="9"/>
  <c r="Q157" i="9"/>
  <c r="F157" i="10" s="1"/>
  <c r="D190" i="9"/>
  <c r="Q27" i="9"/>
  <c r="F27" i="10" s="1"/>
  <c r="D38" i="9"/>
  <c r="Q223" i="9"/>
  <c r="F223" i="10" s="1"/>
  <c r="D266" i="9"/>
  <c r="Q139" i="9"/>
  <c r="F139" i="10" s="1"/>
  <c r="D171" i="9"/>
  <c r="G181" i="10"/>
  <c r="D181" i="11"/>
  <c r="D181" i="12" s="1"/>
  <c r="P126" i="9"/>
  <c r="D126" i="10" s="1"/>
  <c r="C158" i="9"/>
  <c r="P16" i="9"/>
  <c r="D16" i="10" s="1"/>
  <c r="C27" i="9"/>
  <c r="P201" i="9"/>
  <c r="D201" i="10" s="1"/>
  <c r="C243" i="9"/>
  <c r="P107" i="9"/>
  <c r="D107" i="10" s="1"/>
  <c r="C136" i="9"/>
  <c r="G17" i="10"/>
  <c r="D17" i="11"/>
  <c r="D17" i="12" s="1"/>
  <c r="P7" i="9"/>
  <c r="D7" i="10" s="1"/>
  <c r="C17" i="9"/>
  <c r="Q154" i="9"/>
  <c r="F154" i="10" s="1"/>
  <c r="D187" i="9"/>
  <c r="P33" i="9"/>
  <c r="D33" i="10" s="1"/>
  <c r="C45" i="9"/>
  <c r="Q36" i="9"/>
  <c r="F36" i="10" s="1"/>
  <c r="D48" i="9"/>
  <c r="P154" i="9"/>
  <c r="D154" i="10" s="1"/>
  <c r="C187" i="9"/>
  <c r="P53" i="9"/>
  <c r="D53" i="10" s="1"/>
  <c r="C72" i="9"/>
  <c r="P39" i="9"/>
  <c r="D39" i="10" s="1"/>
  <c r="C51" i="9"/>
  <c r="P46" i="9"/>
  <c r="D46" i="10" s="1"/>
  <c r="C61" i="9"/>
  <c r="P105" i="9"/>
  <c r="D105" i="10" s="1"/>
  <c r="C133" i="9"/>
  <c r="P169" i="9"/>
  <c r="D169" i="10" s="1"/>
  <c r="C205" i="9"/>
  <c r="P87" i="9"/>
  <c r="D87" i="10" s="1"/>
  <c r="C111" i="9"/>
  <c r="P216" i="9"/>
  <c r="D216" i="10" s="1"/>
  <c r="C259" i="9"/>
  <c r="P187" i="9"/>
  <c r="D187" i="10" s="1"/>
  <c r="C223" i="9"/>
  <c r="P130" i="9"/>
  <c r="D130" i="10" s="1"/>
  <c r="C162" i="9"/>
  <c r="P80" i="9"/>
  <c r="D80" i="10" s="1"/>
  <c r="C100" i="9"/>
  <c r="P211" i="9"/>
  <c r="D211" i="10" s="1"/>
  <c r="C254" i="9"/>
  <c r="P43" i="9"/>
  <c r="D43" i="10" s="1"/>
  <c r="C58" i="9"/>
  <c r="P81" i="9"/>
  <c r="D81" i="10" s="1"/>
  <c r="C105" i="9"/>
  <c r="P22" i="9"/>
  <c r="D22" i="10" s="1"/>
  <c r="C33" i="9"/>
  <c r="P112" i="9"/>
  <c r="D112" i="10" s="1"/>
  <c r="C141" i="9"/>
  <c r="P196" i="9"/>
  <c r="D196" i="10" s="1"/>
  <c r="C237" i="9"/>
  <c r="P35" i="9"/>
  <c r="D35" i="10" s="1"/>
  <c r="C47" i="9"/>
  <c r="P75" i="9"/>
  <c r="D75" i="10" s="1"/>
  <c r="C95" i="9"/>
  <c r="P114" i="9"/>
  <c r="D114" i="10" s="1"/>
  <c r="C143" i="9"/>
  <c r="P158" i="9"/>
  <c r="D158" i="10" s="1"/>
  <c r="C191" i="9"/>
  <c r="P198" i="9"/>
  <c r="D198" i="10" s="1"/>
  <c r="C239" i="9"/>
  <c r="Q10" i="9"/>
  <c r="F10" i="10" s="1"/>
  <c r="D20" i="9"/>
  <c r="Q72" i="9"/>
  <c r="F72" i="10" s="1"/>
  <c r="D92" i="9"/>
  <c r="Q132" i="9"/>
  <c r="F132" i="10" s="1"/>
  <c r="D164" i="9"/>
  <c r="Q141" i="9"/>
  <c r="F141" i="10" s="1"/>
  <c r="D173" i="9"/>
  <c r="Q102" i="9"/>
  <c r="F102" i="10" s="1"/>
  <c r="D129" i="9"/>
  <c r="Q166" i="9"/>
  <c r="F166" i="10" s="1"/>
  <c r="D201" i="9"/>
  <c r="Q25" i="9"/>
  <c r="F25" i="10" s="1"/>
  <c r="D36" i="9"/>
  <c r="Q84" i="9"/>
  <c r="F84" i="10" s="1"/>
  <c r="D108" i="9"/>
  <c r="Q147" i="9"/>
  <c r="F147" i="10" s="1"/>
  <c r="D180" i="9"/>
  <c r="Q46" i="9"/>
  <c r="F46" i="10" s="1"/>
  <c r="D61" i="9"/>
  <c r="Q105" i="9"/>
  <c r="F105" i="10" s="1"/>
  <c r="D133" i="9"/>
  <c r="Q38" i="9"/>
  <c r="F38" i="10" s="1"/>
  <c r="D50" i="9"/>
  <c r="Q182" i="9"/>
  <c r="F182" i="10" s="1"/>
  <c r="D218" i="9"/>
  <c r="Q179" i="9"/>
  <c r="F179" i="10" s="1"/>
  <c r="D215" i="9"/>
  <c r="Q162" i="9"/>
  <c r="F162" i="10" s="1"/>
  <c r="D195" i="9"/>
  <c r="P84" i="9"/>
  <c r="D84" i="10" s="1"/>
  <c r="C108" i="9"/>
  <c r="P147" i="9"/>
  <c r="D147" i="10" s="1"/>
  <c r="C180" i="9"/>
  <c r="P209" i="9"/>
  <c r="D209" i="10" s="1"/>
  <c r="C252" i="9"/>
  <c r="P138" i="9"/>
  <c r="D138" i="10" s="1"/>
  <c r="C170" i="9"/>
  <c r="P28" i="9"/>
  <c r="D28" i="10" s="1"/>
  <c r="C39" i="9"/>
  <c r="P212" i="9"/>
  <c r="D212" i="10" s="1"/>
  <c r="C255" i="9"/>
  <c r="E213" i="10"/>
  <c r="C213" i="11"/>
  <c r="C213" i="12" s="1"/>
  <c r="Q164" i="9"/>
  <c r="F164" i="10" s="1"/>
  <c r="D199" i="9"/>
  <c r="P183" i="9"/>
  <c r="D183" i="10" s="1"/>
  <c r="C219" i="9"/>
  <c r="P70" i="9"/>
  <c r="D70" i="10" s="1"/>
  <c r="C90" i="9"/>
  <c r="P99" i="9"/>
  <c r="D99" i="10" s="1"/>
  <c r="C126" i="9"/>
  <c r="P145" i="9"/>
  <c r="D145" i="10" s="1"/>
  <c r="C178" i="9"/>
  <c r="P32" i="9"/>
  <c r="D32" i="10" s="1"/>
  <c r="C44" i="9"/>
  <c r="P90" i="9"/>
  <c r="D90" i="10" s="1"/>
  <c r="C115" i="9"/>
  <c r="P72" i="9"/>
  <c r="D72" i="10" s="1"/>
  <c r="C92" i="9"/>
  <c r="P10" i="9"/>
  <c r="D10" i="10" s="1"/>
  <c r="C20" i="9"/>
  <c r="P165" i="9"/>
  <c r="D165" i="10" s="1"/>
  <c r="C200" i="9"/>
  <c r="P223" i="9"/>
  <c r="D223" i="10" s="1"/>
  <c r="C266" i="9"/>
  <c r="P167" i="9"/>
  <c r="D167" i="10" s="1"/>
  <c r="C202" i="9"/>
  <c r="Q117" i="9"/>
  <c r="F117" i="10" s="1"/>
  <c r="D146" i="9"/>
  <c r="Q173" i="9"/>
  <c r="F173" i="10" s="1"/>
  <c r="D209" i="9"/>
  <c r="Q43" i="9"/>
  <c r="F43" i="10" s="1"/>
  <c r="D58" i="9"/>
  <c r="Q103" i="9"/>
  <c r="F103" i="10" s="1"/>
  <c r="D130" i="9"/>
  <c r="Q167" i="9"/>
  <c r="F167" i="10" s="1"/>
  <c r="D202" i="9"/>
  <c r="Q148" i="9"/>
  <c r="F148" i="10" s="1"/>
  <c r="D181" i="9"/>
  <c r="Q191" i="9"/>
  <c r="F191" i="10" s="1"/>
  <c r="D229" i="9"/>
  <c r="Q47" i="9"/>
  <c r="F47" i="10" s="1"/>
  <c r="D62" i="9"/>
  <c r="Q94" i="9"/>
  <c r="F94" i="10" s="1"/>
  <c r="D119" i="9"/>
  <c r="Q135" i="9"/>
  <c r="F135" i="10" s="1"/>
  <c r="D167" i="9"/>
  <c r="Q220" i="9"/>
  <c r="F220" i="10" s="1"/>
  <c r="D263" i="9"/>
  <c r="Q5" i="9"/>
  <c r="F5" i="10" s="1"/>
  <c r="D15" i="9"/>
  <c r="Q171" i="9"/>
  <c r="F171" i="10" s="1"/>
  <c r="D207" i="9"/>
  <c r="R138" i="11"/>
  <c r="U138" i="11" s="1"/>
  <c r="W138" i="11" s="1"/>
  <c r="X138" i="11" s="1"/>
  <c r="Y138" i="11" s="1"/>
  <c r="Z138" i="11" s="1"/>
  <c r="AA138" i="11" s="1"/>
  <c r="L138" i="11"/>
  <c r="I138" i="11"/>
  <c r="E181" i="10"/>
  <c r="C181" i="11"/>
  <c r="C181" i="12" s="1"/>
  <c r="P27" i="9"/>
  <c r="D27" i="10" s="1"/>
  <c r="C38" i="9"/>
  <c r="P149" i="9"/>
  <c r="D149" i="10" s="1"/>
  <c r="C182" i="9"/>
  <c r="P48" i="9"/>
  <c r="D48" i="10" s="1"/>
  <c r="C63" i="9"/>
  <c r="P224" i="9"/>
  <c r="D224" i="10" s="1"/>
  <c r="C267" i="9"/>
  <c r="E17" i="10"/>
  <c r="C17" i="11"/>
  <c r="C17" i="12" s="1"/>
  <c r="G29" i="10"/>
  <c r="D29" i="11"/>
  <c r="D29" i="12" s="1"/>
  <c r="Q187" i="9"/>
  <c r="F187" i="10" s="1"/>
  <c r="D223" i="9"/>
  <c r="Q16" i="9"/>
  <c r="F16" i="10" s="1"/>
  <c r="D27" i="9"/>
  <c r="H124" i="11"/>
  <c r="G139" i="11"/>
  <c r="Q139" i="11" s="1"/>
  <c r="V139" i="11" s="1"/>
  <c r="E191" i="10"/>
  <c r="C191" i="11"/>
  <c r="C191" i="12" s="1"/>
  <c r="P159" i="9"/>
  <c r="D159" i="10" s="1"/>
  <c r="C192" i="9"/>
  <c r="P221" i="9"/>
  <c r="D221" i="10" s="1"/>
  <c r="C264" i="9"/>
  <c r="P38" i="9"/>
  <c r="D38" i="10" s="1"/>
  <c r="C50" i="9"/>
  <c r="P67" i="9"/>
  <c r="D67" i="10" s="1"/>
  <c r="C87" i="9"/>
  <c r="E225" i="10"/>
  <c r="C225" i="11"/>
  <c r="C225" i="12" s="1"/>
  <c r="P49" i="9"/>
  <c r="D49" i="10" s="1"/>
  <c r="C64" i="9"/>
  <c r="P91" i="9"/>
  <c r="D91" i="10" s="1"/>
  <c r="C116" i="9"/>
  <c r="P141" i="9"/>
  <c r="D141" i="10" s="1"/>
  <c r="C173" i="9"/>
  <c r="P127" i="9"/>
  <c r="D127" i="10" s="1"/>
  <c r="C159" i="9"/>
  <c r="P20" i="9"/>
  <c r="D20" i="10" s="1"/>
  <c r="C31" i="9"/>
  <c r="P217" i="9"/>
  <c r="D217" i="10" s="1"/>
  <c r="C260" i="9"/>
  <c r="P101" i="9"/>
  <c r="D101" i="10" s="1"/>
  <c r="C128" i="9"/>
  <c r="P131" i="9"/>
  <c r="D131" i="10" s="1"/>
  <c r="C163" i="9"/>
  <c r="P111" i="9"/>
  <c r="D111" i="10" s="1"/>
  <c r="C140" i="9"/>
  <c r="P60" i="9"/>
  <c r="D60" i="10" s="1"/>
  <c r="C79" i="9"/>
  <c r="P51" i="9"/>
  <c r="D51" i="10" s="1"/>
  <c r="C69" i="9"/>
  <c r="P133" i="9"/>
  <c r="D133" i="10" s="1"/>
  <c r="C165" i="9"/>
  <c r="P218" i="9"/>
  <c r="D218" i="10" s="1"/>
  <c r="C261" i="9"/>
  <c r="P44" i="9"/>
  <c r="D44" i="10" s="1"/>
  <c r="C59" i="9"/>
  <c r="P83" i="9"/>
  <c r="D83" i="10" s="1"/>
  <c r="C107" i="9"/>
  <c r="P123" i="9"/>
  <c r="D123" i="10" s="1"/>
  <c r="C155" i="9"/>
  <c r="P208" i="9"/>
  <c r="D208" i="10" s="1"/>
  <c r="C251" i="9"/>
  <c r="Q149" i="9"/>
  <c r="F149" i="10" s="1"/>
  <c r="D182" i="9"/>
  <c r="Q199" i="9"/>
  <c r="F199" i="10" s="1"/>
  <c r="D240" i="9"/>
  <c r="Q113" i="9"/>
  <c r="F113" i="10" s="1"/>
  <c r="D142" i="9"/>
  <c r="Q178" i="9"/>
  <c r="F178" i="10" s="1"/>
  <c r="D214" i="9"/>
  <c r="Q125" i="9"/>
  <c r="F125" i="10" s="1"/>
  <c r="D157" i="9"/>
  <c r="Q78" i="9"/>
  <c r="F78" i="10" s="1"/>
  <c r="D98" i="9"/>
  <c r="Q146" i="9"/>
  <c r="F146" i="10" s="1"/>
  <c r="D179" i="9"/>
  <c r="Q28" i="9"/>
  <c r="F28" i="10" s="1"/>
  <c r="D39" i="9"/>
  <c r="Q9" i="9"/>
  <c r="F9" i="10" s="1"/>
  <c r="D19" i="9"/>
  <c r="Q31" i="9"/>
  <c r="F31" i="10" s="1"/>
  <c r="D43" i="9"/>
  <c r="E210" i="10"/>
  <c r="C210" i="11"/>
  <c r="C210" i="12" s="1"/>
  <c r="P47" i="9"/>
  <c r="D47" i="10" s="1"/>
  <c r="C62" i="9"/>
  <c r="E161" i="10"/>
  <c r="C161" i="11"/>
  <c r="C161" i="12" s="1"/>
  <c r="P79" i="9"/>
  <c r="D79" i="10" s="1"/>
  <c r="C99" i="9"/>
  <c r="G88" i="10"/>
  <c r="D88" i="11"/>
  <c r="D88" i="12" s="1"/>
  <c r="E40" i="10"/>
  <c r="C40" i="11"/>
  <c r="C40" i="12" s="1"/>
  <c r="E140" i="10"/>
  <c r="C140" i="11"/>
  <c r="C140" i="12" s="1"/>
  <c r="G40" i="10"/>
  <c r="D40" i="11"/>
  <c r="D40" i="12" s="1"/>
  <c r="P108" i="9"/>
  <c r="D108" i="10" s="1"/>
  <c r="C137" i="9"/>
  <c r="Q204" i="9"/>
  <c r="F204" i="10" s="1"/>
  <c r="D247" i="9"/>
  <c r="P29" i="9"/>
  <c r="D29" i="10" s="1"/>
  <c r="C40" i="9"/>
  <c r="Q159" i="9"/>
  <c r="F159" i="10" s="1"/>
  <c r="D192" i="9"/>
  <c r="P14" i="9"/>
  <c r="D14" i="10" s="1"/>
  <c r="C24" i="9"/>
  <c r="P76" i="9"/>
  <c r="D76" i="10" s="1"/>
  <c r="C96" i="9"/>
  <c r="P194" i="9"/>
  <c r="D194" i="10" s="1"/>
  <c r="C233" i="9"/>
  <c r="P65" i="9"/>
  <c r="D65" i="10" s="1"/>
  <c r="C85" i="9"/>
  <c r="P125" i="9"/>
  <c r="D125" i="10" s="1"/>
  <c r="C157" i="9"/>
  <c r="P41" i="9"/>
  <c r="D41" i="10" s="1"/>
  <c r="C53" i="9"/>
  <c r="P188" i="9"/>
  <c r="D188" i="10" s="1"/>
  <c r="C224" i="9"/>
  <c r="P3" i="9"/>
  <c r="D3" i="10" s="1"/>
  <c r="C10" i="9"/>
  <c r="P102" i="9"/>
  <c r="D102" i="10" s="1"/>
  <c r="C129" i="9"/>
  <c r="Q194" i="9"/>
  <c r="F194" i="10" s="1"/>
  <c r="D233" i="9"/>
  <c r="Q18" i="9"/>
  <c r="F18" i="10" s="1"/>
  <c r="D29" i="9"/>
  <c r="Q32" i="9"/>
  <c r="F32" i="10" s="1"/>
  <c r="D44" i="9"/>
  <c r="Q91" i="9"/>
  <c r="F91" i="10" s="1"/>
  <c r="D116" i="9"/>
  <c r="Q155" i="9"/>
  <c r="F155" i="10" s="1"/>
  <c r="D188" i="9"/>
  <c r="Q209" i="9"/>
  <c r="F209" i="10" s="1"/>
  <c r="D252" i="9"/>
  <c r="Q62" i="9"/>
  <c r="F62" i="10" s="1"/>
  <c r="D81" i="9"/>
  <c r="Q121" i="9"/>
  <c r="F121" i="10" s="1"/>
  <c r="D153" i="9"/>
  <c r="Q58" i="9"/>
  <c r="F58" i="10" s="1"/>
  <c r="D77" i="9"/>
  <c r="Q7" i="9"/>
  <c r="F7" i="10" s="1"/>
  <c r="D17" i="9"/>
  <c r="Q45" i="9"/>
  <c r="F45" i="10" s="1"/>
  <c r="D60" i="9"/>
  <c r="Q104" i="9"/>
  <c r="F104" i="10" s="1"/>
  <c r="D132" i="9"/>
  <c r="Q168" i="9"/>
  <c r="F168" i="10" s="1"/>
  <c r="D204" i="9"/>
  <c r="Q65" i="9"/>
  <c r="F65" i="10" s="1"/>
  <c r="D85" i="9"/>
  <c r="Q86" i="9"/>
  <c r="F86" i="10" s="1"/>
  <c r="D110" i="9"/>
  <c r="Q189" i="9"/>
  <c r="F189" i="10" s="1"/>
  <c r="D227" i="9"/>
  <c r="Q39" i="9"/>
  <c r="F39" i="10" s="1"/>
  <c r="D51" i="9"/>
  <c r="Q8" i="9"/>
  <c r="F8" i="10" s="1"/>
  <c r="D18" i="9"/>
  <c r="E222" i="10"/>
  <c r="C222" i="11"/>
  <c r="C222" i="12" s="1"/>
  <c r="P104" i="9"/>
  <c r="D104" i="10" s="1"/>
  <c r="C132" i="9"/>
  <c r="P168" i="9"/>
  <c r="D168" i="10" s="1"/>
  <c r="C204" i="9"/>
  <c r="P55" i="9"/>
  <c r="D55" i="10" s="1"/>
  <c r="C74" i="9"/>
  <c r="P96" i="9"/>
  <c r="D96" i="10" s="1"/>
  <c r="C123" i="9"/>
  <c r="P68" i="9"/>
  <c r="D68" i="10" s="1"/>
  <c r="C88" i="9"/>
  <c r="G153" i="10"/>
  <c r="D153" i="11"/>
  <c r="D153" i="12" s="1"/>
  <c r="P119" i="9"/>
  <c r="D119" i="10" s="1"/>
  <c r="C149" i="9"/>
  <c r="Q216" i="9"/>
  <c r="F216" i="10" s="1"/>
  <c r="D259" i="9"/>
  <c r="P205" i="9"/>
  <c r="D205" i="10" s="1"/>
  <c r="C248" i="9"/>
  <c r="P174" i="9"/>
  <c r="D174" i="10" s="1"/>
  <c r="C210" i="9"/>
  <c r="Q130" i="9"/>
  <c r="F130" i="10" s="1"/>
  <c r="D162" i="9"/>
  <c r="Q192" i="9"/>
  <c r="F192" i="10" s="1"/>
  <c r="D230" i="9"/>
  <c r="P157" i="9"/>
  <c r="D157" i="10" s="1"/>
  <c r="C190" i="9"/>
  <c r="P56" i="9"/>
  <c r="D56" i="10" s="1"/>
  <c r="C75" i="9"/>
  <c r="P155" i="9"/>
  <c r="D155" i="10" s="1"/>
  <c r="C188" i="9"/>
  <c r="P175" i="9"/>
  <c r="D175" i="10" s="1"/>
  <c r="C211" i="9"/>
  <c r="Q221" i="9"/>
  <c r="F221" i="10" s="1"/>
  <c r="D264" i="9"/>
  <c r="Q3" i="9"/>
  <c r="F3" i="10" s="1"/>
  <c r="D10" i="9"/>
  <c r="J3" i="9" s="1"/>
  <c r="Q122" i="9"/>
  <c r="F122" i="10" s="1"/>
  <c r="D154" i="9"/>
  <c r="Q44" i="9"/>
  <c r="F44" i="10" s="1"/>
  <c r="D59" i="9"/>
  <c r="Q137" i="9"/>
  <c r="F137" i="10" s="1"/>
  <c r="D169" i="9"/>
  <c r="Q210" i="9"/>
  <c r="F210" i="10" s="1"/>
  <c r="D253" i="9"/>
  <c r="Q200" i="9"/>
  <c r="F200" i="10" s="1"/>
  <c r="D242" i="9"/>
  <c r="Q224" i="9"/>
  <c r="F224" i="10" s="1"/>
  <c r="D267" i="9"/>
  <c r="Q56" i="9"/>
  <c r="F56" i="10" s="1"/>
  <c r="D75" i="9"/>
  <c r="Q71" i="9"/>
  <c r="F71" i="10" s="1"/>
  <c r="D91" i="9"/>
  <c r="S88" i="11"/>
  <c r="M88" i="11"/>
  <c r="N88" i="11"/>
  <c r="O88" i="11" s="1"/>
  <c r="E30" i="10"/>
  <c r="C30" i="11"/>
  <c r="C30" i="12" s="1"/>
  <c r="P66" i="9"/>
  <c r="D66" i="10" s="1"/>
  <c r="C86" i="9"/>
  <c r="Q48" i="9"/>
  <c r="F48" i="10" s="1"/>
  <c r="D63" i="9"/>
  <c r="G118" i="10"/>
  <c r="D118" i="11"/>
  <c r="D118" i="12" s="1"/>
  <c r="E172" i="10"/>
  <c r="C172" i="11"/>
  <c r="C172" i="12" s="1"/>
  <c r="G57" i="10"/>
  <c r="D57" i="11"/>
  <c r="D57" i="12" s="1"/>
  <c r="Q129" i="9"/>
  <c r="F129" i="10" s="1"/>
  <c r="D161" i="9"/>
  <c r="P152" i="9"/>
  <c r="D152" i="10" s="1"/>
  <c r="C185" i="9"/>
  <c r="P9" i="9"/>
  <c r="D9" i="10" s="1"/>
  <c r="C19" i="9"/>
  <c r="P64" i="9"/>
  <c r="D64" i="10" s="1"/>
  <c r="C84" i="9"/>
  <c r="P98" i="9"/>
  <c r="D98" i="10" s="1"/>
  <c r="C125" i="9"/>
  <c r="P54" i="9"/>
  <c r="D54" i="10" s="1"/>
  <c r="C73" i="9"/>
  <c r="Q21" i="9"/>
  <c r="F21" i="10" s="1"/>
  <c r="D32" i="9"/>
  <c r="Q143" i="9"/>
  <c r="F143" i="10" s="1"/>
  <c r="D176" i="9"/>
  <c r="Q190" i="9"/>
  <c r="F190" i="10" s="1"/>
  <c r="D228" i="9"/>
  <c r="Q112" i="9"/>
  <c r="F112" i="10" s="1"/>
  <c r="D141" i="9"/>
  <c r="Q177" i="9"/>
  <c r="F177" i="10" s="1"/>
  <c r="D213" i="9"/>
  <c r="P143" i="9"/>
  <c r="D143" i="10" s="1"/>
  <c r="C176" i="9"/>
  <c r="P61" i="9"/>
  <c r="D61" i="10" s="1"/>
  <c r="C80" i="9"/>
  <c r="Q67" i="9"/>
  <c r="F67" i="10" s="1"/>
  <c r="D87" i="9"/>
  <c r="Q52" i="9"/>
  <c r="F52" i="10" s="1"/>
  <c r="D71" i="9"/>
  <c r="Q197" i="9"/>
  <c r="F197" i="10" s="1"/>
  <c r="D238" i="9"/>
  <c r="P25" i="9"/>
  <c r="D25" i="10" s="1"/>
  <c r="C36" i="9"/>
  <c r="P214" i="9"/>
  <c r="D214" i="10" s="1"/>
  <c r="C257" i="9"/>
  <c r="P15" i="9"/>
  <c r="D15" i="10" s="1"/>
  <c r="C25" i="9"/>
  <c r="P77" i="9"/>
  <c r="D77" i="10" s="1"/>
  <c r="C97" i="9"/>
  <c r="P137" i="9"/>
  <c r="D137" i="10" s="1"/>
  <c r="C169" i="9"/>
  <c r="P171" i="9"/>
  <c r="D171" i="10" s="1"/>
  <c r="C207" i="9"/>
  <c r="P100" i="9"/>
  <c r="D100" i="10" s="1"/>
  <c r="C127" i="9"/>
  <c r="P12" i="9"/>
  <c r="D12" i="10" s="1"/>
  <c r="C22" i="9"/>
  <c r="P74" i="9"/>
  <c r="D74" i="10" s="1"/>
  <c r="C94" i="9"/>
  <c r="P122" i="9"/>
  <c r="D122" i="10" s="1"/>
  <c r="C154" i="9"/>
  <c r="P73" i="9"/>
  <c r="D73" i="10" s="1"/>
  <c r="C93" i="9"/>
  <c r="P156" i="9"/>
  <c r="D156" i="10" s="1"/>
  <c r="C189" i="9"/>
  <c r="P13" i="9"/>
  <c r="D13" i="10" s="1"/>
  <c r="C23" i="9"/>
  <c r="P52" i="9"/>
  <c r="D52" i="10" s="1"/>
  <c r="C71" i="9"/>
  <c r="P94" i="9"/>
  <c r="D94" i="10" s="1"/>
  <c r="C119" i="9"/>
  <c r="P135" i="9"/>
  <c r="D135" i="10" s="1"/>
  <c r="C167" i="9"/>
  <c r="P179" i="9"/>
  <c r="D179" i="10" s="1"/>
  <c r="C215" i="9"/>
  <c r="P220" i="9"/>
  <c r="D220" i="10" s="1"/>
  <c r="C263" i="9"/>
  <c r="Q99" i="9"/>
  <c r="F99" i="10" s="1"/>
  <c r="D126" i="9"/>
  <c r="Q205" i="9"/>
  <c r="F205" i="10" s="1"/>
  <c r="D248" i="9"/>
  <c r="Q70" i="9"/>
  <c r="F70" i="10" s="1"/>
  <c r="D90" i="9"/>
  <c r="Q207" i="9"/>
  <c r="F207" i="10" s="1"/>
  <c r="D250" i="9"/>
  <c r="Q20" i="9"/>
  <c r="F20" i="10" s="1"/>
  <c r="D31" i="9"/>
  <c r="Q101" i="9"/>
  <c r="F101" i="10" s="1"/>
  <c r="D128" i="9"/>
  <c r="Q165" i="9"/>
  <c r="F165" i="10" s="1"/>
  <c r="D200" i="9"/>
  <c r="Q11" i="9"/>
  <c r="F11" i="10" s="1"/>
  <c r="D21" i="9"/>
  <c r="Q73" i="9"/>
  <c r="F73" i="10" s="1"/>
  <c r="D93" i="9"/>
  <c r="Q133" i="9"/>
  <c r="F133" i="10" s="1"/>
  <c r="D165" i="9"/>
  <c r="Q174" i="9"/>
  <c r="F174" i="10" s="1"/>
  <c r="D210" i="9"/>
  <c r="Q110" i="9"/>
  <c r="F110" i="10" s="1"/>
  <c r="D139" i="9"/>
  <c r="Q60" i="9"/>
  <c r="F60" i="10" s="1"/>
  <c r="D79" i="9"/>
  <c r="Q53" i="9"/>
  <c r="F53" i="10" s="1"/>
  <c r="D72" i="9"/>
  <c r="Q115" i="9"/>
  <c r="F115" i="10" s="1"/>
  <c r="D144" i="9"/>
  <c r="Q180" i="9"/>
  <c r="F180" i="10" s="1"/>
  <c r="D216" i="9"/>
  <c r="Q15" i="9"/>
  <c r="F15" i="10" s="1"/>
  <c r="D25" i="9"/>
  <c r="Q77" i="9"/>
  <c r="F77" i="10" s="1"/>
  <c r="D97" i="9"/>
  <c r="Q106" i="9"/>
  <c r="F106" i="10" s="1"/>
  <c r="D134" i="9"/>
  <c r="Q114" i="9"/>
  <c r="F114" i="10" s="1"/>
  <c r="D143" i="9"/>
  <c r="Q79" i="9"/>
  <c r="F79" i="10" s="1"/>
  <c r="D99" i="9"/>
  <c r="Q69" i="9"/>
  <c r="F69" i="10" s="1"/>
  <c r="D89" i="9"/>
  <c r="E170" i="10"/>
  <c r="C170" i="11"/>
  <c r="C170" i="12" s="1"/>
  <c r="P115" i="9"/>
  <c r="D115" i="10" s="1"/>
  <c r="C144" i="9"/>
  <c r="P180" i="9"/>
  <c r="D180" i="10" s="1"/>
  <c r="C216" i="9"/>
  <c r="P78" i="9"/>
  <c r="D78" i="10" s="1"/>
  <c r="C98" i="9"/>
  <c r="Q193" i="9"/>
  <c r="F193" i="10" s="1"/>
  <c r="D231" i="9"/>
  <c r="E50" i="10"/>
  <c r="C50" i="11"/>
  <c r="C50" i="12" s="1"/>
  <c r="Q185" i="9"/>
  <c r="F185" i="10" s="1"/>
  <c r="D221" i="9"/>
  <c r="P163" i="9"/>
  <c r="D163" i="10" s="1"/>
  <c r="C197" i="9"/>
  <c r="P31" i="9"/>
  <c r="D31" i="10" s="1"/>
  <c r="C43" i="9"/>
  <c r="Q212" i="9"/>
  <c r="F212" i="10" s="1"/>
  <c r="D255" i="9"/>
  <c r="P185" i="9"/>
  <c r="D185" i="10" s="1"/>
  <c r="C221" i="9"/>
  <c r="P128" i="9"/>
  <c r="D128" i="10" s="1"/>
  <c r="C160" i="9"/>
  <c r="P42" i="9"/>
  <c r="D42" i="10" s="1"/>
  <c r="C54" i="9"/>
  <c r="P6" i="9"/>
  <c r="D6" i="10" s="1"/>
  <c r="C16" i="9"/>
  <c r="P197" i="9"/>
  <c r="D197" i="10" s="1"/>
  <c r="C238" i="9"/>
  <c r="P2" i="9"/>
  <c r="D2" i="10" s="1"/>
  <c r="C8" i="9"/>
  <c r="P176" i="9"/>
  <c r="D176" i="10" s="1"/>
  <c r="C212" i="9"/>
  <c r="P121" i="9"/>
  <c r="D121" i="10" s="1"/>
  <c r="C153" i="9"/>
  <c r="Q217" i="9"/>
  <c r="F217" i="10" s="1"/>
  <c r="D260" i="9"/>
  <c r="Q219" i="9"/>
  <c r="F219" i="10" s="1"/>
  <c r="D262" i="9"/>
  <c r="Q41" i="9"/>
  <c r="F41" i="10" s="1"/>
  <c r="D53" i="9"/>
  <c r="Q12" i="9"/>
  <c r="F12" i="10" s="1"/>
  <c r="D22" i="9"/>
  <c r="Q74" i="9"/>
  <c r="F74" i="10" s="1"/>
  <c r="D94" i="9"/>
  <c r="Q134" i="9"/>
  <c r="F134" i="10" s="1"/>
  <c r="D166" i="9"/>
  <c r="Q142" i="9"/>
  <c r="F142" i="10" s="1"/>
  <c r="D175" i="9"/>
  <c r="Q222" i="9"/>
  <c r="F222" i="10" s="1"/>
  <c r="D265" i="9"/>
  <c r="Q126" i="9"/>
  <c r="F126" i="10" s="1"/>
  <c r="D158" i="9"/>
  <c r="Q116" i="9"/>
  <c r="F116" i="10" s="1"/>
  <c r="D145" i="9"/>
  <c r="Q158" i="9"/>
  <c r="F158" i="10" s="1"/>
  <c r="D191" i="9"/>
  <c r="Q198" i="9"/>
  <c r="F198" i="10" s="1"/>
  <c r="D239" i="9"/>
  <c r="Q87" i="9"/>
  <c r="F87" i="10" s="1"/>
  <c r="D111" i="9"/>
  <c r="Q98" i="9"/>
  <c r="F98" i="10" s="1"/>
  <c r="D125" i="9"/>
  <c r="E153" i="10"/>
  <c r="C153" i="11"/>
  <c r="C153" i="12" s="1"/>
  <c r="P86" i="9"/>
  <c r="D86" i="10" s="1"/>
  <c r="C110" i="9"/>
  <c r="Q201" i="9"/>
  <c r="F201" i="10" s="1"/>
  <c r="D243" i="9"/>
  <c r="P139" i="9"/>
  <c r="D139" i="10" s="1"/>
  <c r="C171" i="9"/>
  <c r="G151" i="10"/>
  <c r="D151" i="11"/>
  <c r="D151" i="12" s="1"/>
  <c r="E184" i="10"/>
  <c r="C184" i="11"/>
  <c r="C184" i="12" s="1"/>
  <c r="P151" i="9"/>
  <c r="D151" i="10" s="1"/>
  <c r="C184" i="9"/>
  <c r="G80" i="10"/>
  <c r="D80" i="11"/>
  <c r="D80" i="12" s="1"/>
  <c r="P4" i="9"/>
  <c r="D4" i="10" s="1"/>
  <c r="C12" i="9"/>
  <c r="P36" i="9"/>
  <c r="D36" i="10" s="1"/>
  <c r="C48" i="9"/>
  <c r="P26" i="9"/>
  <c r="D26" i="10" s="1"/>
  <c r="C37" i="9"/>
  <c r="P85" i="9"/>
  <c r="D85" i="10" s="1"/>
  <c r="C109" i="9"/>
  <c r="P148" i="9"/>
  <c r="D148" i="10" s="1"/>
  <c r="C181" i="9"/>
  <c r="P142" i="9"/>
  <c r="D142" i="10" s="1"/>
  <c r="C175" i="9"/>
  <c r="P57" i="9"/>
  <c r="D57" i="10" s="1"/>
  <c r="C76" i="9"/>
  <c r="P207" i="9"/>
  <c r="D207" i="10" s="1"/>
  <c r="C250" i="9"/>
  <c r="P23" i="9"/>
  <c r="D23" i="10" s="1"/>
  <c r="C34" i="9"/>
  <c r="Q13" i="9"/>
  <c r="F13" i="10" s="1"/>
  <c r="D23" i="9"/>
  <c r="Q150" i="9"/>
  <c r="F150" i="10" s="1"/>
  <c r="D183" i="9"/>
  <c r="Q35" i="9"/>
  <c r="F35" i="10" s="1"/>
  <c r="D47" i="9"/>
  <c r="Q170" i="9"/>
  <c r="F170" i="10" s="1"/>
  <c r="D206" i="9"/>
  <c r="Q75" i="9"/>
  <c r="F75" i="10" s="1"/>
  <c r="D95" i="9"/>
  <c r="Q111" i="9"/>
  <c r="F111" i="10" s="1"/>
  <c r="D140" i="9"/>
  <c r="Q176" i="9"/>
  <c r="F176" i="10" s="1"/>
  <c r="D212" i="9"/>
  <c r="Q22" i="9"/>
  <c r="F22" i="10" s="1"/>
  <c r="D33" i="9"/>
  <c r="Q81" i="9"/>
  <c r="F81" i="10" s="1"/>
  <c r="D105" i="9"/>
  <c r="Q144" i="9"/>
  <c r="F144" i="10" s="1"/>
  <c r="D177" i="9"/>
  <c r="Q175" i="9"/>
  <c r="F175" i="10" s="1"/>
  <c r="D211" i="9"/>
  <c r="Q128" i="9"/>
  <c r="F128" i="10" s="1"/>
  <c r="D160" i="9"/>
  <c r="Q4" i="9"/>
  <c r="F4" i="10" s="1"/>
  <c r="D12" i="9"/>
  <c r="Q64" i="9"/>
  <c r="F64" i="10" s="1"/>
  <c r="D84" i="9"/>
  <c r="Q124" i="9"/>
  <c r="F124" i="10" s="1"/>
  <c r="D156" i="9"/>
  <c r="Q26" i="9"/>
  <c r="F26" i="10" s="1"/>
  <c r="D37" i="9"/>
  <c r="Q85" i="9"/>
  <c r="F85" i="10" s="1"/>
  <c r="D109" i="9"/>
  <c r="Q160" i="9"/>
  <c r="F160" i="10" s="1"/>
  <c r="D193" i="9"/>
  <c r="Q138" i="9"/>
  <c r="F138" i="10" s="1"/>
  <c r="D170" i="9"/>
  <c r="Q211" i="9"/>
  <c r="F211" i="10" s="1"/>
  <c r="D254" i="9"/>
  <c r="Q96" i="9"/>
  <c r="F96" i="10" s="1"/>
  <c r="D123" i="9"/>
  <c r="Q119" i="9"/>
  <c r="F119" i="10" s="1"/>
  <c r="D149" i="9"/>
  <c r="Q100" i="9"/>
  <c r="F100" i="10" s="1"/>
  <c r="D127" i="9"/>
  <c r="G109" i="10"/>
  <c r="D109" i="11"/>
  <c r="D109" i="12" s="1"/>
  <c r="G203" i="10"/>
  <c r="D203" i="11"/>
  <c r="D203" i="12" s="1"/>
  <c r="P124" i="9"/>
  <c r="D124" i="10" s="1"/>
  <c r="C156" i="9"/>
  <c r="P190" i="9"/>
  <c r="D190" i="10" s="1"/>
  <c r="C228" i="9"/>
  <c r="Q163" i="9"/>
  <c r="F163" i="10" s="1"/>
  <c r="D197" i="9"/>
  <c r="Q213" i="9"/>
  <c r="F213" i="10" s="1"/>
  <c r="D256" i="9"/>
  <c r="P150" i="9"/>
  <c r="D150" i="10" s="1"/>
  <c r="C183" i="9"/>
  <c r="E88" i="10"/>
  <c r="C88" i="11"/>
  <c r="C88" i="12" s="1"/>
  <c r="Q97" i="9"/>
  <c r="F97" i="10" s="1"/>
  <c r="D124" i="9"/>
  <c r="G215" i="10"/>
  <c r="D215" i="11"/>
  <c r="D215" i="12" s="1"/>
  <c r="P116" i="9"/>
  <c r="D116" i="10" s="1"/>
  <c r="C145" i="9"/>
  <c r="P203" i="9"/>
  <c r="D203" i="10" s="1"/>
  <c r="C246" i="9"/>
  <c r="P186" i="9"/>
  <c r="D186" i="10" s="1"/>
  <c r="C222" i="9"/>
  <c r="P58" i="9"/>
  <c r="D58" i="10" s="1"/>
  <c r="C77" i="9"/>
  <c r="P219" i="9"/>
  <c r="D219" i="10" s="1"/>
  <c r="C262" i="9"/>
  <c r="P21" i="9"/>
  <c r="D21" i="10" s="1"/>
  <c r="C32" i="9"/>
  <c r="P120" i="9"/>
  <c r="D120" i="10" s="1"/>
  <c r="C152" i="9"/>
  <c r="P93" i="9"/>
  <c r="D93" i="10" s="1"/>
  <c r="C118" i="9"/>
  <c r="P62" i="9"/>
  <c r="D62" i="10" s="1"/>
  <c r="C81" i="9"/>
  <c r="P206" i="9"/>
  <c r="D206" i="10" s="1"/>
  <c r="C249" i="9"/>
  <c r="P92" i="9"/>
  <c r="D92" i="10" s="1"/>
  <c r="C117" i="9"/>
  <c r="P177" i="9"/>
  <c r="D177" i="10" s="1"/>
  <c r="C213" i="9"/>
  <c r="P24" i="9"/>
  <c r="D24" i="10" s="1"/>
  <c r="C35" i="9"/>
  <c r="P63" i="9"/>
  <c r="D63" i="10" s="1"/>
  <c r="C83" i="9"/>
  <c r="P146" i="9"/>
  <c r="D146" i="10" s="1"/>
  <c r="C179" i="9"/>
  <c r="P189" i="9"/>
  <c r="D189" i="10" s="1"/>
  <c r="C227" i="9"/>
  <c r="Q30" i="9"/>
  <c r="F30" i="10" s="1"/>
  <c r="D42" i="9"/>
  <c r="Q183" i="9"/>
  <c r="F183" i="10" s="1"/>
  <c r="D219" i="9"/>
  <c r="Q50" i="9"/>
  <c r="F50" i="10" s="1"/>
  <c r="D66" i="9"/>
  <c r="Q196" i="9"/>
  <c r="F196" i="10" s="1"/>
  <c r="D237" i="9"/>
  <c r="Q107" i="9"/>
  <c r="F107" i="10" s="1"/>
  <c r="D136" i="9"/>
  <c r="Q24" i="9"/>
  <c r="F24" i="10" s="1"/>
  <c r="D35" i="9"/>
  <c r="Q23" i="9"/>
  <c r="F23" i="10" s="1"/>
  <c r="D34" i="9"/>
  <c r="Q82" i="9"/>
  <c r="F82" i="10" s="1"/>
  <c r="D106" i="9"/>
  <c r="Q145" i="9"/>
  <c r="F145" i="10" s="1"/>
  <c r="D178" i="9"/>
  <c r="Q161" i="9"/>
  <c r="F161" i="10" s="1"/>
  <c r="D194" i="9"/>
  <c r="E182" i="10"/>
  <c r="C182" i="11"/>
  <c r="C182" i="12" s="1"/>
  <c r="P106" i="9"/>
  <c r="D106" i="10" s="1"/>
  <c r="C134" i="9"/>
  <c r="Q225" i="9"/>
  <c r="F225" i="10" s="1"/>
  <c r="D268" i="9"/>
  <c r="P162" i="9"/>
  <c r="D162" i="10" s="1"/>
  <c r="C195" i="9"/>
  <c r="G184" i="10"/>
  <c r="D184" i="11"/>
  <c r="D184" i="12" s="1"/>
  <c r="G6" i="10"/>
  <c r="D6" i="11"/>
  <c r="D6" i="12" s="1"/>
  <c r="Q214" i="9"/>
  <c r="F214" i="10" s="1"/>
  <c r="D257" i="9"/>
  <c r="P164" i="9"/>
  <c r="D164" i="10" s="1"/>
  <c r="C199" i="9"/>
  <c r="O22" i="9"/>
  <c r="B22" i="10" s="1"/>
  <c r="B33" i="9"/>
  <c r="O62" i="9"/>
  <c r="B62" i="10" s="1"/>
  <c r="B81" i="9"/>
  <c r="O102" i="9"/>
  <c r="B102" i="10" s="1"/>
  <c r="B129" i="9"/>
  <c r="O144" i="9"/>
  <c r="B144" i="10" s="1"/>
  <c r="B177" i="9"/>
  <c r="O6" i="9"/>
  <c r="B6" i="10" s="1"/>
  <c r="B16" i="9"/>
  <c r="O49" i="9"/>
  <c r="B49" i="10" s="1"/>
  <c r="B64" i="9"/>
  <c r="O88" i="9"/>
  <c r="B88" i="10" s="1"/>
  <c r="B112" i="9"/>
  <c r="O128" i="9"/>
  <c r="B128" i="10" s="1"/>
  <c r="B160" i="9"/>
  <c r="O172" i="9"/>
  <c r="B172" i="10" s="1"/>
  <c r="B208" i="9"/>
  <c r="O213" i="9"/>
  <c r="B213" i="10" s="1"/>
  <c r="B256" i="9"/>
  <c r="O162" i="9"/>
  <c r="B162" i="10" s="1"/>
  <c r="B195" i="9"/>
  <c r="O215" i="9"/>
  <c r="B215" i="10" s="1"/>
  <c r="B258" i="9"/>
  <c r="O5" i="9"/>
  <c r="B5" i="10" s="1"/>
  <c r="B15" i="9"/>
  <c r="O16" i="9"/>
  <c r="B16" i="10" s="1"/>
  <c r="B27" i="9"/>
  <c r="O47" i="9"/>
  <c r="B47" i="10" s="1"/>
  <c r="B62" i="9"/>
  <c r="O66" i="9"/>
  <c r="B66" i="10" s="1"/>
  <c r="B86" i="9"/>
  <c r="O78" i="9"/>
  <c r="B78" i="10" s="1"/>
  <c r="B98" i="9"/>
  <c r="O106" i="9"/>
  <c r="B106" i="10" s="1"/>
  <c r="B134" i="9"/>
  <c r="O138" i="9"/>
  <c r="B138" i="10" s="1"/>
  <c r="B170" i="9"/>
  <c r="O170" i="9"/>
  <c r="B170" i="10" s="1"/>
  <c r="B206" i="9"/>
  <c r="O19" i="9"/>
  <c r="B19" i="10" s="1"/>
  <c r="B30" i="9"/>
  <c r="O59" i="9"/>
  <c r="B59" i="10" s="1"/>
  <c r="B78" i="9"/>
  <c r="O99" i="9"/>
  <c r="B99" i="10" s="1"/>
  <c r="B126" i="9"/>
  <c r="O186" i="9"/>
  <c r="B186" i="10" s="1"/>
  <c r="B222" i="9"/>
  <c r="O113" i="9"/>
  <c r="B113" i="10" s="1"/>
  <c r="B142" i="9"/>
  <c r="O35" i="9"/>
  <c r="B35" i="10" s="1"/>
  <c r="B47" i="9"/>
  <c r="O198" i="9"/>
  <c r="B198" i="10" s="1"/>
  <c r="B239" i="9"/>
  <c r="O61" i="9"/>
  <c r="B61" i="10" s="1"/>
  <c r="B80" i="9"/>
  <c r="O101" i="9"/>
  <c r="B101" i="10" s="1"/>
  <c r="B128" i="9"/>
  <c r="O143" i="9"/>
  <c r="B143" i="10" s="1"/>
  <c r="B176" i="9"/>
  <c r="O188" i="9"/>
  <c r="B188" i="10" s="1"/>
  <c r="B224" i="9"/>
  <c r="O82" i="9"/>
  <c r="B82" i="10" s="1"/>
  <c r="B106" i="9"/>
  <c r="O44" i="9"/>
  <c r="B44" i="10" s="1"/>
  <c r="B59" i="9"/>
  <c r="O208" i="9"/>
  <c r="B208" i="10" s="1"/>
  <c r="B251" i="9"/>
  <c r="O134" i="9"/>
  <c r="B134" i="10" s="1"/>
  <c r="B166" i="9"/>
  <c r="O20" i="9"/>
  <c r="B20" i="10" s="1"/>
  <c r="B31" i="9"/>
  <c r="O60" i="9"/>
  <c r="B60" i="10" s="1"/>
  <c r="B79" i="9"/>
  <c r="O100" i="9"/>
  <c r="B100" i="10" s="1"/>
  <c r="B127" i="9"/>
  <c r="O142" i="9"/>
  <c r="B142" i="10" s="1"/>
  <c r="B175" i="9"/>
  <c r="O187" i="9"/>
  <c r="B187" i="10" s="1"/>
  <c r="B223" i="9"/>
  <c r="O63" i="9"/>
  <c r="B63" i="10" s="1"/>
  <c r="B83" i="9"/>
  <c r="O207" i="9"/>
  <c r="B207" i="10" s="1"/>
  <c r="B250" i="9"/>
  <c r="O14" i="9"/>
  <c r="B14" i="10" s="1"/>
  <c r="B24" i="9"/>
  <c r="O53" i="9"/>
  <c r="B53" i="10" s="1"/>
  <c r="B72" i="9"/>
  <c r="O136" i="9"/>
  <c r="B136" i="10" s="1"/>
  <c r="B168" i="9"/>
  <c r="O180" i="9"/>
  <c r="B180" i="10" s="1"/>
  <c r="B216" i="9"/>
  <c r="O221" i="9"/>
  <c r="B221" i="10" s="1"/>
  <c r="B264" i="9"/>
  <c r="O179" i="9"/>
  <c r="B179" i="10" s="1"/>
  <c r="B215" i="9"/>
  <c r="O52" i="9"/>
  <c r="B52" i="10" s="1"/>
  <c r="B71" i="9"/>
  <c r="O69" i="9"/>
  <c r="B69" i="10" s="1"/>
  <c r="B89" i="9"/>
  <c r="O108" i="9"/>
  <c r="B108" i="10" s="1"/>
  <c r="B137" i="9"/>
  <c r="O152" i="9"/>
  <c r="B152" i="10" s="1"/>
  <c r="B185" i="9"/>
  <c r="O194" i="9"/>
  <c r="B194" i="10" s="1"/>
  <c r="B233" i="9"/>
  <c r="O2" i="9"/>
  <c r="B2" i="10" s="1"/>
  <c r="B8" i="9"/>
  <c r="O26" i="9"/>
  <c r="B26" i="10" s="1"/>
  <c r="B37" i="9"/>
  <c r="O65" i="9"/>
  <c r="B65" i="10" s="1"/>
  <c r="B85" i="9"/>
  <c r="O105" i="9"/>
  <c r="B105" i="10" s="1"/>
  <c r="B133" i="9"/>
  <c r="O148" i="9"/>
  <c r="B148" i="10" s="1"/>
  <c r="B181" i="9"/>
  <c r="O191" i="9"/>
  <c r="B191" i="10" s="1"/>
  <c r="B229" i="9"/>
  <c r="O81" i="9"/>
  <c r="B81" i="10" s="1"/>
  <c r="B105" i="9"/>
  <c r="O121" i="9"/>
  <c r="B121" i="10" s="1"/>
  <c r="B153" i="9"/>
  <c r="O166" i="9"/>
  <c r="B166" i="10" s="1"/>
  <c r="B201" i="9"/>
  <c r="O218" i="9"/>
  <c r="B218" i="10" s="1"/>
  <c r="B261" i="9"/>
  <c r="O29" i="9"/>
  <c r="B29" i="10" s="1"/>
  <c r="B40" i="9"/>
  <c r="O107" i="9"/>
  <c r="B107" i="10" s="1"/>
  <c r="B136" i="9"/>
  <c r="O193" i="9"/>
  <c r="B193" i="10" s="1"/>
  <c r="B231" i="9"/>
  <c r="O139" i="9"/>
  <c r="B139" i="10" s="1"/>
  <c r="B171" i="9"/>
  <c r="O48" i="9"/>
  <c r="B48" i="10" s="1"/>
  <c r="B63" i="9"/>
  <c r="O223" i="9"/>
  <c r="B223" i="10" s="1"/>
  <c r="B266" i="9"/>
  <c r="O201" i="9"/>
  <c r="B201" i="10" s="1"/>
  <c r="B243" i="9"/>
  <c r="O42" i="9"/>
  <c r="B42" i="10" s="1"/>
  <c r="B54" i="9"/>
  <c r="O167" i="9"/>
  <c r="B167" i="10" s="1"/>
  <c r="B202" i="9"/>
  <c r="O46" i="9"/>
  <c r="B46" i="10" s="1"/>
  <c r="B61" i="9"/>
  <c r="O85" i="9"/>
  <c r="B85" i="10" s="1"/>
  <c r="B109" i="9"/>
  <c r="O125" i="9"/>
  <c r="B125" i="10" s="1"/>
  <c r="B157" i="9"/>
  <c r="O169" i="9"/>
  <c r="B169" i="10" s="1"/>
  <c r="B205" i="9"/>
  <c r="O210" i="9"/>
  <c r="B210" i="10" s="1"/>
  <c r="B253" i="9"/>
  <c r="O15" i="9"/>
  <c r="B15" i="10" s="1"/>
  <c r="B25" i="9"/>
  <c r="O54" i="9"/>
  <c r="B54" i="10" s="1"/>
  <c r="B73" i="9"/>
  <c r="O95" i="9"/>
  <c r="B95" i="10" s="1"/>
  <c r="B121" i="9"/>
  <c r="O137" i="9"/>
  <c r="B137" i="10" s="1"/>
  <c r="B169" i="9"/>
  <c r="O181" i="9"/>
  <c r="B181" i="10" s="1"/>
  <c r="B217" i="9"/>
  <c r="O222" i="9"/>
  <c r="B222" i="10" s="1"/>
  <c r="B265" i="9"/>
  <c r="O33" i="9"/>
  <c r="B33" i="10" s="1"/>
  <c r="B45" i="9"/>
  <c r="O73" i="9"/>
  <c r="B73" i="10" s="1"/>
  <c r="B93" i="9"/>
  <c r="O112" i="9"/>
  <c r="B112" i="10" s="1"/>
  <c r="B141" i="9"/>
  <c r="O156" i="9"/>
  <c r="B156" i="10" s="1"/>
  <c r="B189" i="9"/>
  <c r="O206" i="9"/>
  <c r="B206" i="10" s="1"/>
  <c r="B249" i="9"/>
  <c r="O40" i="9"/>
  <c r="B40" i="10" s="1"/>
  <c r="B52" i="9"/>
  <c r="O80" i="9"/>
  <c r="B80" i="10" s="1"/>
  <c r="B100" i="9"/>
  <c r="O118" i="9"/>
  <c r="B118" i="10" s="1"/>
  <c r="B148" i="9"/>
  <c r="O202" i="9"/>
  <c r="B202" i="10" s="1"/>
  <c r="B244" i="9"/>
  <c r="O96" i="9"/>
  <c r="B96" i="10" s="1"/>
  <c r="B123" i="9"/>
  <c r="O224" i="9"/>
  <c r="B224" i="10" s="1"/>
  <c r="B267" i="9"/>
  <c r="O27" i="9"/>
  <c r="B27" i="10" s="1"/>
  <c r="B38" i="9"/>
  <c r="O38" i="9"/>
  <c r="B38" i="10" s="1"/>
  <c r="B50" i="9"/>
  <c r="O126" i="9"/>
  <c r="B126" i="10" s="1"/>
  <c r="B158" i="9"/>
  <c r="O161" i="9"/>
  <c r="B161" i="10" s="1"/>
  <c r="B194" i="9"/>
  <c r="O192" i="9"/>
  <c r="B192" i="10" s="1"/>
  <c r="B230" i="9"/>
  <c r="O56" i="9"/>
  <c r="B56" i="10" s="1"/>
  <c r="B75" i="9"/>
  <c r="O30" i="9"/>
  <c r="B30" i="10" s="1"/>
  <c r="B42" i="9"/>
  <c r="O70" i="9"/>
  <c r="B70" i="10" s="1"/>
  <c r="B90" i="9"/>
  <c r="O109" i="9"/>
  <c r="B109" i="10" s="1"/>
  <c r="B138" i="9"/>
  <c r="O153" i="9"/>
  <c r="B153" i="10" s="1"/>
  <c r="B186" i="9"/>
  <c r="O157" i="9"/>
  <c r="B157" i="10" s="1"/>
  <c r="B190" i="9"/>
  <c r="O75" i="9"/>
  <c r="B75" i="10" s="1"/>
  <c r="B95" i="9"/>
  <c r="O32" i="9"/>
  <c r="B32" i="10" s="1"/>
  <c r="B44" i="9"/>
  <c r="O72" i="9"/>
  <c r="B72" i="10" s="1"/>
  <c r="B92" i="9"/>
  <c r="O111" i="9"/>
  <c r="B111" i="10" s="1"/>
  <c r="B140" i="9"/>
  <c r="O155" i="9"/>
  <c r="B155" i="10" s="1"/>
  <c r="B188" i="9"/>
  <c r="O196" i="9"/>
  <c r="B196" i="10" s="1"/>
  <c r="B237" i="9"/>
  <c r="O122" i="9"/>
  <c r="B122" i="10" s="1"/>
  <c r="B154" i="9"/>
  <c r="O83" i="9"/>
  <c r="B83" i="10" s="1"/>
  <c r="B107" i="9"/>
  <c r="O12" i="9"/>
  <c r="B12" i="10" s="1"/>
  <c r="B22" i="9"/>
  <c r="O219" i="9"/>
  <c r="B219" i="10" s="1"/>
  <c r="B262" i="9"/>
  <c r="O31" i="9"/>
  <c r="B31" i="10" s="1"/>
  <c r="B43" i="9"/>
  <c r="O71" i="9"/>
  <c r="B71" i="10" s="1"/>
  <c r="B91" i="9"/>
  <c r="O110" i="9"/>
  <c r="B110" i="10" s="1"/>
  <c r="B139" i="9"/>
  <c r="O154" i="9"/>
  <c r="B154" i="10" s="1"/>
  <c r="B187" i="9"/>
  <c r="O195" i="9"/>
  <c r="B195" i="10" s="1"/>
  <c r="B235" i="9"/>
  <c r="O94" i="9"/>
  <c r="B94" i="10" s="1"/>
  <c r="B119" i="9"/>
  <c r="O25" i="9"/>
  <c r="B25" i="10" s="1"/>
  <c r="B36" i="9"/>
  <c r="O64" i="9"/>
  <c r="B64" i="10" s="1"/>
  <c r="B84" i="9"/>
  <c r="O104" i="9"/>
  <c r="B104" i="10" s="1"/>
  <c r="B132" i="9"/>
  <c r="O147" i="9"/>
  <c r="B147" i="10" s="1"/>
  <c r="B180" i="9"/>
  <c r="O190" i="9"/>
  <c r="B190" i="10" s="1"/>
  <c r="B228" i="9"/>
  <c r="O145" i="9"/>
  <c r="B145" i="10" s="1"/>
  <c r="B178" i="9"/>
  <c r="O23" i="9"/>
  <c r="B23" i="10" s="1"/>
  <c r="B34" i="9"/>
  <c r="O41" i="9"/>
  <c r="B41" i="10" s="1"/>
  <c r="B53" i="9"/>
  <c r="O119" i="9"/>
  <c r="B119" i="10" s="1"/>
  <c r="B149" i="9"/>
  <c r="O163" i="9"/>
  <c r="B163" i="10" s="1"/>
  <c r="B197" i="9"/>
  <c r="O214" i="9"/>
  <c r="B214" i="10" s="1"/>
  <c r="B257" i="9"/>
  <c r="O10" i="9"/>
  <c r="B10" i="10" s="1"/>
  <c r="B20" i="9"/>
  <c r="O68" i="9"/>
  <c r="B68" i="10" s="1"/>
  <c r="B88" i="9"/>
  <c r="O151" i="9"/>
  <c r="B151" i="10" s="1"/>
  <c r="B184" i="9"/>
  <c r="O28" i="9"/>
  <c r="B28" i="10" s="1"/>
  <c r="B39" i="9"/>
  <c r="O87" i="9"/>
  <c r="B87" i="10" s="1"/>
  <c r="B111" i="9"/>
  <c r="O67" i="9"/>
  <c r="B67" i="10" s="1"/>
  <c r="B87" i="9"/>
  <c r="O150" i="9"/>
  <c r="B150" i="10" s="1"/>
  <c r="B183" i="9"/>
  <c r="O55" i="9"/>
  <c r="B55" i="10" s="1"/>
  <c r="B74" i="9"/>
  <c r="O182" i="9"/>
  <c r="B182" i="10" s="1"/>
  <c r="B218" i="9"/>
  <c r="O34" i="9"/>
  <c r="B34" i="10" s="1"/>
  <c r="B46" i="9"/>
  <c r="O197" i="9"/>
  <c r="B197" i="10" s="1"/>
  <c r="B238" i="9"/>
  <c r="O114" i="9"/>
  <c r="B114" i="10" s="1"/>
  <c r="B143" i="9"/>
  <c r="O120" i="9"/>
  <c r="B120" i="10" s="1"/>
  <c r="B152" i="9"/>
  <c r="O165" i="9"/>
  <c r="B165" i="10" s="1"/>
  <c r="B200" i="9"/>
  <c r="O205" i="9"/>
  <c r="B205" i="10" s="1"/>
  <c r="B248" i="9"/>
  <c r="O3" i="9"/>
  <c r="B3" i="10" s="1"/>
  <c r="B10" i="9"/>
  <c r="O123" i="9"/>
  <c r="B123" i="10" s="1"/>
  <c r="B155" i="9"/>
  <c r="O164" i="9"/>
  <c r="B164" i="10" s="1"/>
  <c r="B199" i="9"/>
  <c r="O204" i="9"/>
  <c r="B204" i="10" s="1"/>
  <c r="B247" i="9"/>
  <c r="O103" i="9"/>
  <c r="B103" i="10" s="1"/>
  <c r="B130" i="9"/>
  <c r="O135" i="9"/>
  <c r="B135" i="10" s="1"/>
  <c r="B167" i="9"/>
  <c r="O36" i="9"/>
  <c r="B36" i="10" s="1"/>
  <c r="B48" i="9"/>
  <c r="O76" i="9"/>
  <c r="B76" i="10" s="1"/>
  <c r="B96" i="9"/>
  <c r="O115" i="9"/>
  <c r="B115" i="10" s="1"/>
  <c r="B144" i="9"/>
  <c r="O159" i="9"/>
  <c r="B159" i="10" s="1"/>
  <c r="B192" i="9"/>
  <c r="O199" i="9"/>
  <c r="B199" i="10" s="1"/>
  <c r="B240" i="9"/>
  <c r="O146" i="9"/>
  <c r="B146" i="10" s="1"/>
  <c r="B179" i="9"/>
  <c r="O7" i="9"/>
  <c r="B7" i="10" s="1"/>
  <c r="B17" i="9"/>
  <c r="O129" i="9"/>
  <c r="B129" i="10" s="1"/>
  <c r="B161" i="9"/>
  <c r="O173" i="9"/>
  <c r="B173" i="10" s="1"/>
  <c r="B209" i="9"/>
  <c r="O189" i="9"/>
  <c r="B189" i="10" s="1"/>
  <c r="B227" i="9"/>
  <c r="O37" i="9"/>
  <c r="B37" i="10" s="1"/>
  <c r="B49" i="9"/>
  <c r="O77" i="9"/>
  <c r="B77" i="10" s="1"/>
  <c r="B97" i="9"/>
  <c r="O116" i="9"/>
  <c r="B116" i="10" s="1"/>
  <c r="B145" i="9"/>
  <c r="O160" i="9"/>
  <c r="B160" i="10" s="1"/>
  <c r="B193" i="9"/>
  <c r="O203" i="9"/>
  <c r="B203" i="10" s="1"/>
  <c r="B246" i="9"/>
  <c r="O11" i="9"/>
  <c r="B11" i="10" s="1"/>
  <c r="B21" i="9"/>
  <c r="O51" i="9"/>
  <c r="B51" i="10" s="1"/>
  <c r="B69" i="9"/>
  <c r="O92" i="9"/>
  <c r="B92" i="10" s="1"/>
  <c r="B117" i="9"/>
  <c r="O133" i="9"/>
  <c r="B133" i="10" s="1"/>
  <c r="B165" i="9"/>
  <c r="O177" i="9"/>
  <c r="B177" i="10" s="1"/>
  <c r="B213" i="9"/>
  <c r="O17" i="9"/>
  <c r="B17" i="10" s="1"/>
  <c r="B28" i="9"/>
  <c r="O57" i="9"/>
  <c r="B57" i="10" s="1"/>
  <c r="B76" i="9"/>
  <c r="O97" i="9"/>
  <c r="B97" i="10" s="1"/>
  <c r="B124" i="9"/>
  <c r="O140" i="9"/>
  <c r="B140" i="10" s="1"/>
  <c r="B172" i="9"/>
  <c r="O184" i="9"/>
  <c r="B184" i="10" s="1"/>
  <c r="B220" i="9"/>
  <c r="O225" i="9"/>
  <c r="B225" i="10" s="1"/>
  <c r="B268" i="9"/>
  <c r="O212" i="9"/>
  <c r="B212" i="10" s="1"/>
  <c r="B255" i="9"/>
  <c r="O127" i="9"/>
  <c r="B127" i="10" s="1"/>
  <c r="B159" i="9"/>
  <c r="O79" i="9"/>
  <c r="B79" i="10" s="1"/>
  <c r="B99" i="9"/>
  <c r="O39" i="9"/>
  <c r="B39" i="10" s="1"/>
  <c r="B51" i="9"/>
  <c r="O171" i="9"/>
  <c r="B171" i="10" s="1"/>
  <c r="B207" i="9"/>
  <c r="O183" i="9"/>
  <c r="B183" i="10" s="1"/>
  <c r="B219" i="9"/>
  <c r="O86" i="9"/>
  <c r="B86" i="10" s="1"/>
  <c r="B110" i="9"/>
  <c r="O117" i="9"/>
  <c r="B117" i="10" s="1"/>
  <c r="B146" i="9"/>
  <c r="O149" i="9"/>
  <c r="B149" i="10" s="1"/>
  <c r="B182" i="9"/>
  <c r="O200" i="9"/>
  <c r="B200" i="10" s="1"/>
  <c r="B242" i="9"/>
  <c r="O211" i="9"/>
  <c r="B211" i="10" s="1"/>
  <c r="B254" i="9"/>
  <c r="O8" i="9"/>
  <c r="B8" i="10" s="1"/>
  <c r="B18" i="9"/>
  <c r="O50" i="9"/>
  <c r="B50" i="10" s="1"/>
  <c r="B66" i="9"/>
  <c r="O89" i="9"/>
  <c r="B89" i="10" s="1"/>
  <c r="B114" i="9"/>
  <c r="O130" i="9"/>
  <c r="B130" i="10" s="1"/>
  <c r="B162" i="9"/>
  <c r="O174" i="9"/>
  <c r="B174" i="10" s="1"/>
  <c r="B210" i="9"/>
  <c r="O74" i="9"/>
  <c r="B74" i="10" s="1"/>
  <c r="B94" i="9"/>
  <c r="O158" i="9"/>
  <c r="B158" i="10" s="1"/>
  <c r="B191" i="9"/>
  <c r="O91" i="9"/>
  <c r="B91" i="10" s="1"/>
  <c r="B116" i="9"/>
  <c r="O132" i="9"/>
  <c r="B132" i="10" s="1"/>
  <c r="B164" i="9"/>
  <c r="O176" i="9"/>
  <c r="B176" i="10" s="1"/>
  <c r="B212" i="9"/>
  <c r="O217" i="9"/>
  <c r="B217" i="10" s="1"/>
  <c r="B260" i="9"/>
  <c r="O43" i="9"/>
  <c r="B43" i="10" s="1"/>
  <c r="B58" i="9"/>
  <c r="O93" i="9"/>
  <c r="B93" i="10" s="1"/>
  <c r="B118" i="9"/>
  <c r="O9" i="9"/>
  <c r="B9" i="10" s="1"/>
  <c r="B19" i="9"/>
  <c r="O90" i="9"/>
  <c r="B90" i="10" s="1"/>
  <c r="B115" i="9"/>
  <c r="O131" i="9"/>
  <c r="B131" i="10" s="1"/>
  <c r="B163" i="9"/>
  <c r="O175" i="9"/>
  <c r="B175" i="10" s="1"/>
  <c r="B211" i="9"/>
  <c r="O216" i="9"/>
  <c r="B216" i="10" s="1"/>
  <c r="B259" i="9"/>
  <c r="O178" i="9"/>
  <c r="B178" i="10" s="1"/>
  <c r="B214" i="9"/>
  <c r="O4" i="9"/>
  <c r="B4" i="10" s="1"/>
  <c r="B12" i="9"/>
  <c r="O45" i="9"/>
  <c r="B45" i="10" s="1"/>
  <c r="B60" i="9"/>
  <c r="O84" i="9"/>
  <c r="B84" i="10" s="1"/>
  <c r="B108" i="9"/>
  <c r="O124" i="9"/>
  <c r="B124" i="10" s="1"/>
  <c r="B156" i="9"/>
  <c r="O168" i="9"/>
  <c r="B168" i="10" s="1"/>
  <c r="B204" i="9"/>
  <c r="O209" i="9"/>
  <c r="B209" i="10" s="1"/>
  <c r="B252" i="9"/>
  <c r="O13" i="9"/>
  <c r="B13" i="10" s="1"/>
  <c r="B23" i="9"/>
  <c r="O24" i="9"/>
  <c r="B24" i="10" s="1"/>
  <c r="B35" i="9"/>
  <c r="O18" i="9"/>
  <c r="B18" i="10" s="1"/>
  <c r="B29" i="9"/>
  <c r="O58" i="9"/>
  <c r="B58" i="10" s="1"/>
  <c r="B77" i="9"/>
  <c r="O98" i="9"/>
  <c r="B98" i="10" s="1"/>
  <c r="B125" i="9"/>
  <c r="O141" i="9"/>
  <c r="B141" i="10" s="1"/>
  <c r="B173" i="9"/>
  <c r="O185" i="9"/>
  <c r="B185" i="10" s="1"/>
  <c r="B221" i="9"/>
  <c r="O220" i="9"/>
  <c r="B220" i="10" s="1"/>
  <c r="B263" i="9"/>
  <c r="O21" i="9"/>
  <c r="B21" i="10" s="1"/>
  <c r="B32" i="9"/>
  <c r="H89" i="11"/>
  <c r="G76" i="11"/>
  <c r="J5" i="9" l="1"/>
  <c r="J7" i="9" s="1"/>
  <c r="E78" i="10"/>
  <c r="C78" i="11"/>
  <c r="C78" i="12" s="1"/>
  <c r="E143" i="10"/>
  <c r="C143" i="11"/>
  <c r="C143" i="12" s="1"/>
  <c r="E3" i="10"/>
  <c r="C3" i="11"/>
  <c r="C3" i="12" s="1"/>
  <c r="E76" i="10"/>
  <c r="C76" i="11"/>
  <c r="C76" i="12" s="1"/>
  <c r="G78" i="10"/>
  <c r="D78" i="11"/>
  <c r="D78" i="12" s="1"/>
  <c r="E208" i="10"/>
  <c r="C208" i="11"/>
  <c r="C208" i="12" s="1"/>
  <c r="G16" i="10"/>
  <c r="D16" i="11"/>
  <c r="D16" i="12" s="1"/>
  <c r="G46" i="10"/>
  <c r="D46" i="11"/>
  <c r="D46" i="12" s="1"/>
  <c r="G141" i="10"/>
  <c r="D141" i="11"/>
  <c r="D141" i="12" s="1"/>
  <c r="E114" i="10"/>
  <c r="C114" i="11"/>
  <c r="C114" i="12" s="1"/>
  <c r="E81" i="10"/>
  <c r="C81" i="11"/>
  <c r="C81" i="12" s="1"/>
  <c r="E216" i="10"/>
  <c r="C216" i="11"/>
  <c r="C216" i="12" s="1"/>
  <c r="E53" i="10"/>
  <c r="C53" i="11"/>
  <c r="C53" i="12" s="1"/>
  <c r="G139" i="10"/>
  <c r="D139" i="11"/>
  <c r="D139" i="12" s="1"/>
  <c r="G108" i="10"/>
  <c r="D108" i="11"/>
  <c r="D108" i="12" s="1"/>
  <c r="E82" i="10"/>
  <c r="C82" i="11"/>
  <c r="C82" i="12" s="1"/>
  <c r="E173" i="10"/>
  <c r="C173" i="11"/>
  <c r="C173" i="12" s="1"/>
  <c r="G51" i="10"/>
  <c r="D51" i="11"/>
  <c r="D51" i="12" s="1"/>
  <c r="E136" i="10"/>
  <c r="C136" i="11"/>
  <c r="C136" i="12" s="1"/>
  <c r="G208" i="10"/>
  <c r="D208" i="11"/>
  <c r="D208" i="12" s="1"/>
  <c r="G136" i="10"/>
  <c r="D136" i="11"/>
  <c r="D136" i="12" s="1"/>
  <c r="G90" i="10"/>
  <c r="D90" i="11"/>
  <c r="D90" i="12" s="1"/>
  <c r="G206" i="10"/>
  <c r="D206" i="11"/>
  <c r="D206" i="12" s="1"/>
  <c r="E11" i="10"/>
  <c r="C11" i="11"/>
  <c r="C11" i="12" s="1"/>
  <c r="E160" i="10"/>
  <c r="C160" i="11"/>
  <c r="C160" i="12" s="1"/>
  <c r="G225" i="10"/>
  <c r="D225" i="11"/>
  <c r="D225" i="12" s="1"/>
  <c r="G23" i="10"/>
  <c r="D23" i="11"/>
  <c r="D23" i="12" s="1"/>
  <c r="G30" i="10"/>
  <c r="D30" i="11"/>
  <c r="D30" i="12" s="1"/>
  <c r="E92" i="10"/>
  <c r="C92" i="11"/>
  <c r="C92" i="12" s="1"/>
  <c r="E219" i="10"/>
  <c r="C219" i="11"/>
  <c r="C219" i="12" s="1"/>
  <c r="G97" i="10"/>
  <c r="D97" i="11"/>
  <c r="D97" i="12" s="1"/>
  <c r="E124" i="10"/>
  <c r="C124" i="11"/>
  <c r="C124" i="12" s="1"/>
  <c r="G211" i="10"/>
  <c r="D211" i="11"/>
  <c r="D211" i="12" s="1"/>
  <c r="G64" i="10"/>
  <c r="D64" i="11"/>
  <c r="D64" i="12" s="1"/>
  <c r="G22" i="10"/>
  <c r="D22" i="11"/>
  <c r="D22" i="12" s="1"/>
  <c r="G150" i="10"/>
  <c r="D150" i="11"/>
  <c r="D150" i="12" s="1"/>
  <c r="E148" i="10"/>
  <c r="C148" i="11"/>
  <c r="C148" i="12" s="1"/>
  <c r="E151" i="10"/>
  <c r="C151" i="11"/>
  <c r="C151" i="12" s="1"/>
  <c r="G126" i="10"/>
  <c r="D126" i="11"/>
  <c r="D126" i="12" s="1"/>
  <c r="G41" i="10"/>
  <c r="D41" i="11"/>
  <c r="D41" i="12" s="1"/>
  <c r="E197" i="10"/>
  <c r="C197" i="11"/>
  <c r="C197" i="12" s="1"/>
  <c r="G137" i="10"/>
  <c r="D137" i="11"/>
  <c r="D137" i="12" s="1"/>
  <c r="E155" i="10"/>
  <c r="C155" i="11"/>
  <c r="C155" i="12" s="1"/>
  <c r="E205" i="10"/>
  <c r="C205" i="11"/>
  <c r="C205" i="12" s="1"/>
  <c r="E55" i="10"/>
  <c r="C55" i="11"/>
  <c r="C55" i="12" s="1"/>
  <c r="G220" i="10"/>
  <c r="D220" i="11"/>
  <c r="D220" i="12" s="1"/>
  <c r="G167" i="10"/>
  <c r="D167" i="11"/>
  <c r="D167" i="12" s="1"/>
  <c r="E223" i="10"/>
  <c r="C223" i="11"/>
  <c r="C223" i="12" s="1"/>
  <c r="E145" i="10"/>
  <c r="C145" i="11"/>
  <c r="C145" i="12" s="1"/>
  <c r="E212" i="10"/>
  <c r="C212" i="11"/>
  <c r="C212" i="12" s="1"/>
  <c r="G162" i="10"/>
  <c r="D162" i="11"/>
  <c r="D162" i="12" s="1"/>
  <c r="G212" i="10"/>
  <c r="D212" i="11"/>
  <c r="D212" i="12" s="1"/>
  <c r="G53" i="10"/>
  <c r="D53" i="11"/>
  <c r="D53" i="12" s="1"/>
  <c r="E54" i="10"/>
  <c r="C54" i="11"/>
  <c r="C54" i="12" s="1"/>
  <c r="G45" i="10"/>
  <c r="D45" i="11"/>
  <c r="D45" i="12" s="1"/>
  <c r="E31" i="10"/>
  <c r="C31" i="11"/>
  <c r="C31" i="12" s="1"/>
  <c r="E180" i="10"/>
  <c r="C180" i="11"/>
  <c r="C180" i="12" s="1"/>
  <c r="G106" i="10"/>
  <c r="D106" i="11"/>
  <c r="D106" i="12" s="1"/>
  <c r="G60" i="10"/>
  <c r="D60" i="11"/>
  <c r="D60" i="12" s="1"/>
  <c r="G165" i="10"/>
  <c r="D165" i="11"/>
  <c r="D165" i="12" s="1"/>
  <c r="G99" i="10"/>
  <c r="D99" i="11"/>
  <c r="D99" i="12" s="1"/>
  <c r="E13" i="10"/>
  <c r="C13" i="11"/>
  <c r="C13" i="12" s="1"/>
  <c r="E100" i="10"/>
  <c r="C100" i="11"/>
  <c r="C100" i="12" s="1"/>
  <c r="E25" i="10"/>
  <c r="C25" i="11"/>
  <c r="C25" i="12" s="1"/>
  <c r="G177" i="10"/>
  <c r="D177" i="11"/>
  <c r="D177" i="12" s="1"/>
  <c r="E98" i="10"/>
  <c r="C98" i="11"/>
  <c r="C98" i="12" s="1"/>
  <c r="G189" i="10"/>
  <c r="D189" i="11"/>
  <c r="D189" i="12" s="1"/>
  <c r="G7" i="10"/>
  <c r="D7" i="11"/>
  <c r="D7" i="12" s="1"/>
  <c r="G91" i="10"/>
  <c r="D91" i="11"/>
  <c r="D91" i="12" s="1"/>
  <c r="E188" i="10"/>
  <c r="C188" i="11"/>
  <c r="C188" i="12" s="1"/>
  <c r="E14" i="10"/>
  <c r="C14" i="11"/>
  <c r="C14" i="12" s="1"/>
  <c r="G125" i="10"/>
  <c r="D125" i="11"/>
  <c r="D125" i="12" s="1"/>
  <c r="E123" i="10"/>
  <c r="C123" i="11"/>
  <c r="C123" i="12" s="1"/>
  <c r="E60" i="10"/>
  <c r="C60" i="11"/>
  <c r="C60" i="12" s="1"/>
  <c r="E127" i="10"/>
  <c r="C127" i="11"/>
  <c r="C127" i="12" s="1"/>
  <c r="E38" i="10"/>
  <c r="C38" i="11"/>
  <c r="C38" i="12" s="1"/>
  <c r="G187" i="10"/>
  <c r="D187" i="11"/>
  <c r="D187" i="12" s="1"/>
  <c r="E27" i="10"/>
  <c r="C27" i="11"/>
  <c r="C27" i="12" s="1"/>
  <c r="G147" i="10"/>
  <c r="D147" i="11"/>
  <c r="D147" i="12" s="1"/>
  <c r="G132" i="10"/>
  <c r="D132" i="11"/>
  <c r="D132" i="12" s="1"/>
  <c r="E75" i="10"/>
  <c r="C75" i="11"/>
  <c r="C75" i="12" s="1"/>
  <c r="E43" i="10"/>
  <c r="C43" i="11"/>
  <c r="C43" i="12" s="1"/>
  <c r="E87" i="10"/>
  <c r="C87" i="11"/>
  <c r="C87" i="12" s="1"/>
  <c r="E154" i="10"/>
  <c r="C154" i="11"/>
  <c r="C154" i="12" s="1"/>
  <c r="E107" i="10"/>
  <c r="C107" i="11"/>
  <c r="C107" i="12" s="1"/>
  <c r="G223" i="10"/>
  <c r="D223" i="11"/>
  <c r="D223" i="12" s="1"/>
  <c r="G172" i="10"/>
  <c r="D172" i="11"/>
  <c r="D172" i="12" s="1"/>
  <c r="E200" i="10"/>
  <c r="C200" i="11"/>
  <c r="C200" i="12" s="1"/>
  <c r="E204" i="10"/>
  <c r="C204" i="11"/>
  <c r="C204" i="12" s="1"/>
  <c r="E166" i="10"/>
  <c r="C166" i="11"/>
  <c r="C166" i="12" s="1"/>
  <c r="G202" i="10"/>
  <c r="D202" i="11"/>
  <c r="D202" i="12" s="1"/>
  <c r="G123" i="10"/>
  <c r="D123" i="11"/>
  <c r="D123" i="12" s="1"/>
  <c r="G76" i="10"/>
  <c r="D76" i="11"/>
  <c r="D76" i="12" s="1"/>
  <c r="G188" i="10"/>
  <c r="D188" i="11"/>
  <c r="D188" i="12" s="1"/>
  <c r="G68" i="10"/>
  <c r="D68" i="11"/>
  <c r="D68" i="12" s="1"/>
  <c r="E89" i="10"/>
  <c r="C89" i="11"/>
  <c r="C89" i="12" s="1"/>
  <c r="E95" i="10"/>
  <c r="C95" i="11"/>
  <c r="C95" i="12" s="1"/>
  <c r="E164" i="10"/>
  <c r="C164" i="11"/>
  <c r="C164" i="12" s="1"/>
  <c r="E106" i="10"/>
  <c r="C106" i="11"/>
  <c r="C106" i="12" s="1"/>
  <c r="G24" i="10"/>
  <c r="D24" i="11"/>
  <c r="D24" i="12" s="1"/>
  <c r="E189" i="10"/>
  <c r="C189" i="11"/>
  <c r="C189" i="12" s="1"/>
  <c r="E206" i="10"/>
  <c r="C206" i="11"/>
  <c r="C206" i="12" s="1"/>
  <c r="E58" i="10"/>
  <c r="C58" i="11"/>
  <c r="C58" i="12" s="1"/>
  <c r="G138" i="10"/>
  <c r="D138" i="11"/>
  <c r="D138" i="12" s="1"/>
  <c r="G4" i="10"/>
  <c r="D4" i="11"/>
  <c r="D4" i="12" s="1"/>
  <c r="G176" i="10"/>
  <c r="D176" i="11"/>
  <c r="D176" i="12" s="1"/>
  <c r="G13" i="10"/>
  <c r="D13" i="11"/>
  <c r="D13" i="12" s="1"/>
  <c r="E85" i="10"/>
  <c r="C85" i="11"/>
  <c r="C85" i="12" s="1"/>
  <c r="G98" i="10"/>
  <c r="D98" i="11"/>
  <c r="D98" i="12" s="1"/>
  <c r="G222" i="10"/>
  <c r="D222" i="11"/>
  <c r="D222" i="12" s="1"/>
  <c r="G219" i="10"/>
  <c r="D219" i="11"/>
  <c r="D219" i="12" s="1"/>
  <c r="E6" i="10"/>
  <c r="C6" i="11"/>
  <c r="C6" i="12" s="1"/>
  <c r="G71" i="10"/>
  <c r="D71" i="11"/>
  <c r="D71" i="12" s="1"/>
  <c r="G44" i="10"/>
  <c r="D44" i="11"/>
  <c r="D44" i="12" s="1"/>
  <c r="E56" i="10"/>
  <c r="C56" i="11"/>
  <c r="C56" i="12" s="1"/>
  <c r="G216" i="10"/>
  <c r="D216" i="11"/>
  <c r="D216" i="12" s="1"/>
  <c r="E168" i="10"/>
  <c r="C168" i="11"/>
  <c r="C168" i="12" s="1"/>
  <c r="G135" i="10"/>
  <c r="D135" i="11"/>
  <c r="D135" i="12" s="1"/>
  <c r="G103" i="10"/>
  <c r="D103" i="11"/>
  <c r="D103" i="12" s="1"/>
  <c r="E165" i="10"/>
  <c r="C165" i="11"/>
  <c r="C165" i="12" s="1"/>
  <c r="E99" i="10"/>
  <c r="C99" i="11"/>
  <c r="C99" i="12" s="1"/>
  <c r="E28" i="10"/>
  <c r="C28" i="11"/>
  <c r="C28" i="12" s="1"/>
  <c r="G205" i="10"/>
  <c r="D205" i="11"/>
  <c r="D205" i="12" s="1"/>
  <c r="G155" i="10"/>
  <c r="D155" i="11"/>
  <c r="D155" i="12" s="1"/>
  <c r="E163" i="10"/>
  <c r="C163" i="11"/>
  <c r="C163" i="12" s="1"/>
  <c r="E115" i="10"/>
  <c r="C115" i="11"/>
  <c r="C115" i="12" s="1"/>
  <c r="G77" i="10"/>
  <c r="D77" i="11"/>
  <c r="D77" i="12" s="1"/>
  <c r="G110" i="10"/>
  <c r="D110" i="11"/>
  <c r="D110" i="12" s="1"/>
  <c r="G101" i="10"/>
  <c r="D101" i="11"/>
  <c r="D101" i="12" s="1"/>
  <c r="E220" i="10"/>
  <c r="C220" i="11"/>
  <c r="C220" i="12" s="1"/>
  <c r="E156" i="10"/>
  <c r="C156" i="11"/>
  <c r="C156" i="12" s="1"/>
  <c r="E171" i="10"/>
  <c r="C171" i="11"/>
  <c r="C171" i="12" s="1"/>
  <c r="G197" i="10"/>
  <c r="D197" i="11"/>
  <c r="D197" i="12" s="1"/>
  <c r="G112" i="10"/>
  <c r="D112" i="11"/>
  <c r="D112" i="12" s="1"/>
  <c r="E64" i="10"/>
  <c r="C64" i="11"/>
  <c r="C64" i="12" s="1"/>
  <c r="G86" i="10"/>
  <c r="D86" i="11"/>
  <c r="D86" i="12" s="1"/>
  <c r="G58" i="10"/>
  <c r="D58" i="11"/>
  <c r="D58" i="12" s="1"/>
  <c r="G32" i="10"/>
  <c r="D32" i="11"/>
  <c r="D32" i="12" s="1"/>
  <c r="E41" i="10"/>
  <c r="C41" i="11"/>
  <c r="C41" i="12" s="1"/>
  <c r="G159" i="10"/>
  <c r="D159" i="11"/>
  <c r="D159" i="12" s="1"/>
  <c r="G31" i="10"/>
  <c r="D31" i="11"/>
  <c r="D31" i="12" s="1"/>
  <c r="G178" i="10"/>
  <c r="D178" i="11"/>
  <c r="D178" i="12" s="1"/>
  <c r="E83" i="10"/>
  <c r="C83" i="11"/>
  <c r="C83" i="12" s="1"/>
  <c r="E111" i="10"/>
  <c r="C111" i="11"/>
  <c r="C111" i="12" s="1"/>
  <c r="E141" i="10"/>
  <c r="C141" i="11"/>
  <c r="C141" i="12" s="1"/>
  <c r="E221" i="10"/>
  <c r="C221" i="11"/>
  <c r="C221" i="12" s="1"/>
  <c r="G179" i="10"/>
  <c r="D179" i="11"/>
  <c r="D179" i="12" s="1"/>
  <c r="G84" i="10"/>
  <c r="D84" i="11"/>
  <c r="D84" i="12" s="1"/>
  <c r="G72" i="10"/>
  <c r="D72" i="11"/>
  <c r="D72" i="12" s="1"/>
  <c r="E35" i="10"/>
  <c r="C35" i="11"/>
  <c r="C35" i="12" s="1"/>
  <c r="E211" i="10"/>
  <c r="C211" i="11"/>
  <c r="C211" i="12" s="1"/>
  <c r="E169" i="10"/>
  <c r="C169" i="11"/>
  <c r="C169" i="12" s="1"/>
  <c r="G36" i="10"/>
  <c r="D36" i="11"/>
  <c r="D36" i="12" s="1"/>
  <c r="E201" i="10"/>
  <c r="C201" i="11"/>
  <c r="C201" i="12" s="1"/>
  <c r="G27" i="10"/>
  <c r="D27" i="11"/>
  <c r="D27" i="12" s="1"/>
  <c r="G218" i="10"/>
  <c r="D218" i="11"/>
  <c r="D218" i="12" s="1"/>
  <c r="E178" i="10"/>
  <c r="C178" i="11"/>
  <c r="C178" i="12" s="1"/>
  <c r="E71" i="10"/>
  <c r="C71" i="11"/>
  <c r="C71" i="12" s="1"/>
  <c r="E118" i="10"/>
  <c r="C118" i="11"/>
  <c r="C118" i="12" s="1"/>
  <c r="E193" i="10"/>
  <c r="C193" i="11"/>
  <c r="C193" i="12" s="1"/>
  <c r="G83" i="10"/>
  <c r="D83" i="11"/>
  <c r="D83" i="12" s="1"/>
  <c r="G14" i="10"/>
  <c r="D14" i="11"/>
  <c r="D14" i="12" s="1"/>
  <c r="G120" i="10"/>
  <c r="D120" i="11"/>
  <c r="D120" i="12" s="1"/>
  <c r="G49" i="10"/>
  <c r="D49" i="11"/>
  <c r="D49" i="12" s="1"/>
  <c r="E129" i="10"/>
  <c r="C129" i="11"/>
  <c r="C129" i="12" s="1"/>
  <c r="E37" i="10"/>
  <c r="C37" i="11"/>
  <c r="C37" i="12" s="1"/>
  <c r="G214" i="10"/>
  <c r="D214" i="11"/>
  <c r="D214" i="12" s="1"/>
  <c r="G107" i="10"/>
  <c r="D107" i="11"/>
  <c r="D107" i="12" s="1"/>
  <c r="E146" i="10"/>
  <c r="C146" i="11"/>
  <c r="C146" i="12" s="1"/>
  <c r="E62" i="10"/>
  <c r="C62" i="11"/>
  <c r="C62" i="12" s="1"/>
  <c r="E186" i="10"/>
  <c r="C186" i="11"/>
  <c r="C186" i="12" s="1"/>
  <c r="E150" i="10"/>
  <c r="C150" i="11"/>
  <c r="C150" i="12" s="1"/>
  <c r="G160" i="10"/>
  <c r="D160" i="11"/>
  <c r="D160" i="12" s="1"/>
  <c r="G128" i="10"/>
  <c r="D128" i="11"/>
  <c r="D128" i="12" s="1"/>
  <c r="G111" i="10"/>
  <c r="D111" i="11"/>
  <c r="D111" i="12" s="1"/>
  <c r="E23" i="10"/>
  <c r="C23" i="11"/>
  <c r="C23" i="12" s="1"/>
  <c r="E26" i="10"/>
  <c r="C26" i="11"/>
  <c r="C26" i="12" s="1"/>
  <c r="G87" i="10"/>
  <c r="D87" i="11"/>
  <c r="D87" i="12" s="1"/>
  <c r="G142" i="10"/>
  <c r="D142" i="11"/>
  <c r="D142" i="12" s="1"/>
  <c r="G217" i="10"/>
  <c r="D217" i="11"/>
  <c r="D217" i="12" s="1"/>
  <c r="E42" i="10"/>
  <c r="C42" i="11"/>
  <c r="C42" i="12" s="1"/>
  <c r="G56" i="10"/>
  <c r="D56" i="11"/>
  <c r="D56" i="12" s="1"/>
  <c r="G122" i="10"/>
  <c r="D122" i="11"/>
  <c r="D122" i="12" s="1"/>
  <c r="E157" i="10"/>
  <c r="C157" i="11"/>
  <c r="C157" i="12" s="1"/>
  <c r="E119" i="10"/>
  <c r="C119" i="11"/>
  <c r="C119" i="12" s="1"/>
  <c r="E104" i="10"/>
  <c r="C104" i="11"/>
  <c r="C104" i="12" s="1"/>
  <c r="S138" i="11"/>
  <c r="M138" i="11"/>
  <c r="N138" i="11"/>
  <c r="O138" i="11" s="1"/>
  <c r="G94" i="10"/>
  <c r="D94" i="11"/>
  <c r="D94" i="12" s="1"/>
  <c r="G43" i="10"/>
  <c r="D43" i="11"/>
  <c r="D43" i="12" s="1"/>
  <c r="E10" i="10"/>
  <c r="C10" i="11"/>
  <c r="C10" i="12" s="1"/>
  <c r="E70" i="10"/>
  <c r="C70" i="11"/>
  <c r="C70" i="12" s="1"/>
  <c r="E138" i="10"/>
  <c r="C138" i="11"/>
  <c r="C138" i="12" s="1"/>
  <c r="G182" i="10"/>
  <c r="D182" i="11"/>
  <c r="D182" i="12" s="1"/>
  <c r="G25" i="10"/>
  <c r="D25" i="11"/>
  <c r="D25" i="12" s="1"/>
  <c r="G10" i="10"/>
  <c r="D10" i="11"/>
  <c r="D10" i="12" s="1"/>
  <c r="E196" i="10"/>
  <c r="C196" i="11"/>
  <c r="C196" i="12" s="1"/>
  <c r="E80" i="10"/>
  <c r="C80" i="11"/>
  <c r="C80" i="12" s="1"/>
  <c r="E105" i="10"/>
  <c r="C105" i="11"/>
  <c r="C105" i="12" s="1"/>
  <c r="E33" i="10"/>
  <c r="C33" i="11"/>
  <c r="C33" i="12" s="1"/>
  <c r="E16" i="10"/>
  <c r="C16" i="11"/>
  <c r="C16" i="12" s="1"/>
  <c r="G157" i="10"/>
  <c r="D157" i="11"/>
  <c r="D157" i="12" s="1"/>
  <c r="G195" i="10"/>
  <c r="D195" i="11"/>
  <c r="D195" i="12" s="1"/>
  <c r="E132" i="10"/>
  <c r="C132" i="11"/>
  <c r="C132" i="12" s="1"/>
  <c r="E18" i="10"/>
  <c r="C18" i="11"/>
  <c r="C18" i="12" s="1"/>
  <c r="E113" i="10"/>
  <c r="C113" i="11"/>
  <c r="C113" i="12" s="1"/>
  <c r="E5" i="10"/>
  <c r="C5" i="11"/>
  <c r="C5" i="12" s="1"/>
  <c r="G131" i="10"/>
  <c r="D131" i="11"/>
  <c r="D131" i="12" s="1"/>
  <c r="G169" i="10"/>
  <c r="D169" i="11"/>
  <c r="D169" i="12" s="1"/>
  <c r="G156" i="10"/>
  <c r="D156" i="11"/>
  <c r="D156" i="12" s="1"/>
  <c r="G61" i="10"/>
  <c r="D61" i="11"/>
  <c r="D61" i="12" s="1"/>
  <c r="E34" i="10"/>
  <c r="C34" i="11"/>
  <c r="C34" i="12" s="1"/>
  <c r="E195" i="10"/>
  <c r="C195" i="11"/>
  <c r="C195" i="12" s="1"/>
  <c r="E45" i="10"/>
  <c r="C45" i="11"/>
  <c r="C45" i="12" s="1"/>
  <c r="E52" i="10"/>
  <c r="C52" i="11"/>
  <c r="C52" i="12" s="1"/>
  <c r="E47" i="10"/>
  <c r="C47" i="11"/>
  <c r="C47" i="12" s="1"/>
  <c r="G161" i="10"/>
  <c r="D161" i="11"/>
  <c r="D161" i="12" s="1"/>
  <c r="E63" i="10"/>
  <c r="C63" i="11"/>
  <c r="C63" i="12" s="1"/>
  <c r="E93" i="10"/>
  <c r="C93" i="11"/>
  <c r="C93" i="12" s="1"/>
  <c r="E203" i="10"/>
  <c r="C203" i="11"/>
  <c r="C203" i="12" s="1"/>
  <c r="G213" i="10"/>
  <c r="D213" i="11"/>
  <c r="D213" i="12" s="1"/>
  <c r="G100" i="10"/>
  <c r="D100" i="11"/>
  <c r="D100" i="12" s="1"/>
  <c r="G85" i="10"/>
  <c r="D85" i="11"/>
  <c r="D85" i="12" s="1"/>
  <c r="G175" i="10"/>
  <c r="D175" i="11"/>
  <c r="D175" i="12" s="1"/>
  <c r="G75" i="10"/>
  <c r="D75" i="11"/>
  <c r="D75" i="12" s="1"/>
  <c r="E207" i="10"/>
  <c r="C207" i="11"/>
  <c r="C207" i="12" s="1"/>
  <c r="E36" i="10"/>
  <c r="C36" i="11"/>
  <c r="C36" i="12" s="1"/>
  <c r="E139" i="10"/>
  <c r="C139" i="11"/>
  <c r="C139" i="12" s="1"/>
  <c r="G198" i="10"/>
  <c r="D198" i="11"/>
  <c r="D198" i="12" s="1"/>
  <c r="G134" i="10"/>
  <c r="D134" i="11"/>
  <c r="D134" i="12" s="1"/>
  <c r="E121" i="10"/>
  <c r="C121" i="11"/>
  <c r="C121" i="12" s="1"/>
  <c r="E128" i="10"/>
  <c r="C128" i="11"/>
  <c r="C128" i="12" s="1"/>
  <c r="G224" i="10"/>
  <c r="D224" i="11"/>
  <c r="D224" i="12" s="1"/>
  <c r="G3" i="10"/>
  <c r="D3" i="11"/>
  <c r="D3" i="12" s="1"/>
  <c r="G192" i="10"/>
  <c r="D192" i="11"/>
  <c r="D192" i="12" s="1"/>
  <c r="G47" i="10"/>
  <c r="D47" i="11"/>
  <c r="D47" i="12" s="1"/>
  <c r="G173" i="10"/>
  <c r="D173" i="11"/>
  <c r="D173" i="12" s="1"/>
  <c r="E72" i="10"/>
  <c r="C72" i="11"/>
  <c r="C72" i="12" s="1"/>
  <c r="E183" i="10"/>
  <c r="C183" i="11"/>
  <c r="C183" i="12" s="1"/>
  <c r="E209" i="10"/>
  <c r="C209" i="11"/>
  <c r="C209" i="12" s="1"/>
  <c r="G114" i="10"/>
  <c r="D114" i="11"/>
  <c r="D114" i="12" s="1"/>
  <c r="E214" i="10"/>
  <c r="C214" i="11"/>
  <c r="C214" i="12" s="1"/>
  <c r="G39" i="10"/>
  <c r="D39" i="11"/>
  <c r="D39" i="12" s="1"/>
  <c r="E20" i="10"/>
  <c r="C20" i="11"/>
  <c r="C20" i="12" s="1"/>
  <c r="G20" i="10"/>
  <c r="D20" i="11"/>
  <c r="D20" i="12" s="1"/>
  <c r="E137" i="10"/>
  <c r="C137" i="11"/>
  <c r="C137" i="12" s="1"/>
  <c r="G48" i="10"/>
  <c r="D48" i="11"/>
  <c r="D48" i="12" s="1"/>
  <c r="G65" i="10"/>
  <c r="D65" i="11"/>
  <c r="D65" i="12" s="1"/>
  <c r="E125" i="10"/>
  <c r="C125" i="11"/>
  <c r="C125" i="12" s="1"/>
  <c r="G9" i="10"/>
  <c r="D9" i="11"/>
  <c r="D9" i="12" s="1"/>
  <c r="E44" i="10"/>
  <c r="C44" i="11"/>
  <c r="C44" i="12" s="1"/>
  <c r="E91" i="10"/>
  <c r="C91" i="11"/>
  <c r="C91" i="12" s="1"/>
  <c r="E159" i="10"/>
  <c r="C159" i="11"/>
  <c r="C159" i="12" s="1"/>
  <c r="G196" i="10"/>
  <c r="D196" i="11"/>
  <c r="D196" i="12" s="1"/>
  <c r="G69" i="10"/>
  <c r="D69" i="11"/>
  <c r="D69" i="12" s="1"/>
  <c r="G180" i="10"/>
  <c r="D180" i="11"/>
  <c r="D180" i="12" s="1"/>
  <c r="G133" i="10"/>
  <c r="D133" i="11"/>
  <c r="D133" i="12" s="1"/>
  <c r="G207" i="10"/>
  <c r="D207" i="11"/>
  <c r="D207" i="12" s="1"/>
  <c r="E135" i="10"/>
  <c r="C135" i="11"/>
  <c r="C135" i="12" s="1"/>
  <c r="E122" i="10"/>
  <c r="C122" i="11"/>
  <c r="C122" i="12" s="1"/>
  <c r="E77" i="10"/>
  <c r="C77" i="11"/>
  <c r="C77" i="12" s="1"/>
  <c r="G67" i="10"/>
  <c r="D67" i="11"/>
  <c r="D67" i="12" s="1"/>
  <c r="G143" i="10"/>
  <c r="D143" i="11"/>
  <c r="D143" i="12" s="1"/>
  <c r="E152" i="10"/>
  <c r="C152" i="11"/>
  <c r="C152" i="12" s="1"/>
  <c r="E66" i="10"/>
  <c r="C66" i="11"/>
  <c r="C66" i="12" s="1"/>
  <c r="G168" i="10"/>
  <c r="D168" i="11"/>
  <c r="D168" i="12" s="1"/>
  <c r="G62" i="10"/>
  <c r="D62" i="11"/>
  <c r="D62" i="12" s="1"/>
  <c r="G194" i="10"/>
  <c r="D194" i="11"/>
  <c r="D194" i="12" s="1"/>
  <c r="E65" i="10"/>
  <c r="C65" i="11"/>
  <c r="C65" i="12" s="1"/>
  <c r="G204" i="10"/>
  <c r="D204" i="11"/>
  <c r="D204" i="12" s="1"/>
  <c r="E79" i="10"/>
  <c r="C79" i="11"/>
  <c r="C79" i="12" s="1"/>
  <c r="G28" i="10"/>
  <c r="D28" i="11"/>
  <c r="D28" i="12" s="1"/>
  <c r="G199" i="10"/>
  <c r="D199" i="11"/>
  <c r="D199" i="12" s="1"/>
  <c r="E218" i="10"/>
  <c r="C218" i="11"/>
  <c r="C218" i="12" s="1"/>
  <c r="E101" i="10"/>
  <c r="C101" i="11"/>
  <c r="C101" i="12" s="1"/>
  <c r="E49" i="10"/>
  <c r="C49" i="11"/>
  <c r="C49" i="12" s="1"/>
  <c r="E224" i="10"/>
  <c r="C224" i="11"/>
  <c r="C224" i="12" s="1"/>
  <c r="G38" i="10"/>
  <c r="D38" i="11"/>
  <c r="D38" i="12" s="1"/>
  <c r="G166" i="10"/>
  <c r="D166" i="11"/>
  <c r="D166" i="12" s="1"/>
  <c r="E198" i="10"/>
  <c r="C198" i="11"/>
  <c r="C198" i="12" s="1"/>
  <c r="E112" i="10"/>
  <c r="C112" i="11"/>
  <c r="C112" i="12" s="1"/>
  <c r="E130" i="10"/>
  <c r="C130" i="11"/>
  <c r="C130" i="12" s="1"/>
  <c r="E46" i="10"/>
  <c r="C46" i="11"/>
  <c r="C46" i="12" s="1"/>
  <c r="G154" i="10"/>
  <c r="D154" i="11"/>
  <c r="D154" i="12" s="1"/>
  <c r="E126" i="10"/>
  <c r="C126" i="11"/>
  <c r="C126" i="12" s="1"/>
  <c r="G93" i="10"/>
  <c r="D93" i="11"/>
  <c r="D93" i="12" s="1"/>
  <c r="G66" i="10"/>
  <c r="D66" i="11"/>
  <c r="D66" i="12" s="1"/>
  <c r="E59" i="10"/>
  <c r="C59" i="11"/>
  <c r="C59" i="12" s="1"/>
  <c r="E110" i="10"/>
  <c r="C110" i="11"/>
  <c r="C110" i="12" s="1"/>
  <c r="E117" i="10"/>
  <c r="C117" i="11"/>
  <c r="C117" i="12" s="1"/>
  <c r="G152" i="10"/>
  <c r="D152" i="11"/>
  <c r="D152" i="12" s="1"/>
  <c r="G95" i="10"/>
  <c r="D95" i="11"/>
  <c r="D95" i="12" s="1"/>
  <c r="G92" i="10"/>
  <c r="D92" i="11"/>
  <c r="D92" i="12" s="1"/>
  <c r="G2" i="10"/>
  <c r="AM54" i="10"/>
  <c r="AM55" i="10" s="1"/>
  <c r="AM64" i="10" s="1"/>
  <c r="AL54" i="10"/>
  <c r="AL55" i="10" s="1"/>
  <c r="AL64" i="10" s="1"/>
  <c r="AK54" i="10"/>
  <c r="AK55" i="10" s="1"/>
  <c r="AK64" i="10" s="1"/>
  <c r="AJ54" i="10"/>
  <c r="D2" i="11"/>
  <c r="D2" i="12" s="1"/>
  <c r="AP54" i="10"/>
  <c r="AP55" i="10" s="1"/>
  <c r="AP64" i="10" s="1"/>
  <c r="AQ54" i="10"/>
  <c r="AQ55" i="10" s="1"/>
  <c r="AQ64" i="10" s="1"/>
  <c r="AO54" i="10"/>
  <c r="AO55" i="10" s="1"/>
  <c r="AO64" i="10" s="1"/>
  <c r="AN54" i="10"/>
  <c r="AN55" i="10" s="1"/>
  <c r="AN64" i="10" s="1"/>
  <c r="E192" i="10"/>
  <c r="C192" i="11"/>
  <c r="C192" i="12" s="1"/>
  <c r="E215" i="10"/>
  <c r="C215" i="11"/>
  <c r="C215" i="12" s="1"/>
  <c r="E69" i="10"/>
  <c r="C69" i="11"/>
  <c r="C69" i="12" s="1"/>
  <c r="E12" i="10"/>
  <c r="C12" i="11"/>
  <c r="C12" i="12" s="1"/>
  <c r="E51" i="10"/>
  <c r="C51" i="11"/>
  <c r="C51" i="12" s="1"/>
  <c r="G174" i="10"/>
  <c r="D174" i="11"/>
  <c r="D174" i="12" s="1"/>
  <c r="G52" i="10"/>
  <c r="D52" i="11"/>
  <c r="D52" i="12" s="1"/>
  <c r="G18" i="10"/>
  <c r="D18" i="11"/>
  <c r="D18" i="12" s="1"/>
  <c r="G113" i="10"/>
  <c r="D113" i="11"/>
  <c r="D113" i="12" s="1"/>
  <c r="I89" i="11"/>
  <c r="R89" i="11"/>
  <c r="U89" i="11" s="1"/>
  <c r="W89" i="11" s="1"/>
  <c r="X89" i="11" s="1"/>
  <c r="Y89" i="11" s="1"/>
  <c r="Z89" i="11" s="1"/>
  <c r="AA89" i="11" s="1"/>
  <c r="L89" i="11"/>
  <c r="G145" i="10"/>
  <c r="D145" i="11"/>
  <c r="D145" i="12" s="1"/>
  <c r="G50" i="10"/>
  <c r="D50" i="11"/>
  <c r="D50" i="12" s="1"/>
  <c r="E24" i="10"/>
  <c r="C24" i="11"/>
  <c r="C24" i="12" s="1"/>
  <c r="E120" i="10"/>
  <c r="C120" i="11"/>
  <c r="C120" i="12" s="1"/>
  <c r="E116" i="10"/>
  <c r="C116" i="11"/>
  <c r="C116" i="12" s="1"/>
  <c r="G163" i="10"/>
  <c r="D163" i="11"/>
  <c r="D163" i="12" s="1"/>
  <c r="G119" i="10"/>
  <c r="D119" i="11"/>
  <c r="D119" i="12" s="1"/>
  <c r="G26" i="10"/>
  <c r="D26" i="11"/>
  <c r="D26" i="12" s="1"/>
  <c r="G144" i="10"/>
  <c r="D144" i="11"/>
  <c r="D144" i="12" s="1"/>
  <c r="G170" i="10"/>
  <c r="D170" i="11"/>
  <c r="D170" i="12" s="1"/>
  <c r="E57" i="10"/>
  <c r="C57" i="11"/>
  <c r="C57" i="12" s="1"/>
  <c r="E4" i="10"/>
  <c r="C4" i="11"/>
  <c r="C4" i="12" s="1"/>
  <c r="G201" i="10"/>
  <c r="D201" i="11"/>
  <c r="D201" i="12" s="1"/>
  <c r="G158" i="10"/>
  <c r="D158" i="11"/>
  <c r="D158" i="12" s="1"/>
  <c r="G74" i="10"/>
  <c r="D74" i="11"/>
  <c r="D74" i="12" s="1"/>
  <c r="E176" i="10"/>
  <c r="C176" i="11"/>
  <c r="C176" i="12" s="1"/>
  <c r="E185" i="10"/>
  <c r="C185" i="11"/>
  <c r="C185" i="12" s="1"/>
  <c r="G200" i="10"/>
  <c r="D200" i="11"/>
  <c r="D200" i="12" s="1"/>
  <c r="G221" i="10"/>
  <c r="D221" i="11"/>
  <c r="D221" i="12" s="1"/>
  <c r="G130" i="10"/>
  <c r="D130" i="11"/>
  <c r="D130" i="12" s="1"/>
  <c r="E68" i="10"/>
  <c r="C68" i="11"/>
  <c r="C68" i="12" s="1"/>
  <c r="G171" i="10"/>
  <c r="D171" i="11"/>
  <c r="D171" i="12" s="1"/>
  <c r="G191" i="10"/>
  <c r="D191" i="11"/>
  <c r="D191" i="12" s="1"/>
  <c r="G117" i="10"/>
  <c r="D117" i="11"/>
  <c r="D117" i="12" s="1"/>
  <c r="E90" i="10"/>
  <c r="C90" i="11"/>
  <c r="C90" i="12" s="1"/>
  <c r="G164" i="10"/>
  <c r="D164" i="11"/>
  <c r="D164" i="12" s="1"/>
  <c r="E147" i="10"/>
  <c r="C147" i="11"/>
  <c r="C147" i="12" s="1"/>
  <c r="E149" i="10"/>
  <c r="C149" i="11"/>
  <c r="C149" i="12" s="1"/>
  <c r="G185" i="10"/>
  <c r="D185" i="11"/>
  <c r="D185" i="12" s="1"/>
  <c r="E179" i="10"/>
  <c r="C179" i="11"/>
  <c r="C179" i="12" s="1"/>
  <c r="G190" i="10"/>
  <c r="D190" i="11"/>
  <c r="D190" i="12" s="1"/>
  <c r="E29" i="10"/>
  <c r="C29" i="11"/>
  <c r="C29" i="12" s="1"/>
  <c r="I4" i="9"/>
  <c r="I3" i="9"/>
  <c r="G193" i="10"/>
  <c r="D193" i="11"/>
  <c r="D193" i="12" s="1"/>
  <c r="G79" i="10"/>
  <c r="D79" i="11"/>
  <c r="D79" i="12" s="1"/>
  <c r="G115" i="10"/>
  <c r="D115" i="11"/>
  <c r="D115" i="12" s="1"/>
  <c r="G73" i="10"/>
  <c r="D73" i="11"/>
  <c r="D73" i="12" s="1"/>
  <c r="G70" i="10"/>
  <c r="D70" i="11"/>
  <c r="D70" i="12" s="1"/>
  <c r="E94" i="10"/>
  <c r="C94" i="11"/>
  <c r="C94" i="12" s="1"/>
  <c r="E74" i="10"/>
  <c r="C74" i="11"/>
  <c r="C74" i="12" s="1"/>
  <c r="E15" i="10"/>
  <c r="C15" i="11"/>
  <c r="C15" i="12" s="1"/>
  <c r="E61" i="10"/>
  <c r="C61" i="11"/>
  <c r="C61" i="12" s="1"/>
  <c r="G21" i="10"/>
  <c r="D21" i="11"/>
  <c r="D21" i="12" s="1"/>
  <c r="G129" i="10"/>
  <c r="D129" i="11"/>
  <c r="D129" i="12" s="1"/>
  <c r="G8" i="10"/>
  <c r="D8" i="11"/>
  <c r="D8" i="12" s="1"/>
  <c r="G104" i="10"/>
  <c r="D104" i="11"/>
  <c r="D104" i="12" s="1"/>
  <c r="G209" i="10"/>
  <c r="D209" i="11"/>
  <c r="D209" i="12" s="1"/>
  <c r="E102" i="10"/>
  <c r="C102" i="11"/>
  <c r="C102" i="12" s="1"/>
  <c r="E194" i="10"/>
  <c r="C194" i="11"/>
  <c r="C194" i="12" s="1"/>
  <c r="E108" i="10"/>
  <c r="C108" i="11"/>
  <c r="C108" i="12" s="1"/>
  <c r="G146" i="10"/>
  <c r="D146" i="11"/>
  <c r="D146" i="12" s="1"/>
  <c r="G149" i="10"/>
  <c r="D149" i="11"/>
  <c r="D149" i="12" s="1"/>
  <c r="E133" i="10"/>
  <c r="C133" i="11"/>
  <c r="C133" i="12" s="1"/>
  <c r="E217" i="10"/>
  <c r="C217" i="11"/>
  <c r="C217" i="12" s="1"/>
  <c r="G125" i="11"/>
  <c r="H139" i="11"/>
  <c r="E48" i="10"/>
  <c r="C48" i="11"/>
  <c r="C48" i="12" s="1"/>
  <c r="G105" i="10"/>
  <c r="D105" i="11"/>
  <c r="D105" i="12" s="1"/>
  <c r="G102" i="10"/>
  <c r="D102" i="11"/>
  <c r="D102" i="12" s="1"/>
  <c r="E158" i="10"/>
  <c r="C158" i="11"/>
  <c r="C158" i="12" s="1"/>
  <c r="E22" i="10"/>
  <c r="C22" i="11"/>
  <c r="C22" i="12" s="1"/>
  <c r="E187" i="10"/>
  <c r="C187" i="11"/>
  <c r="C187" i="12" s="1"/>
  <c r="E39" i="10"/>
  <c r="C39" i="11"/>
  <c r="C39" i="12" s="1"/>
  <c r="E7" i="10"/>
  <c r="C7" i="11"/>
  <c r="C7" i="12" s="1"/>
  <c r="G34" i="10"/>
  <c r="D34" i="11"/>
  <c r="D34" i="12" s="1"/>
  <c r="E144" i="10"/>
  <c r="C144" i="11"/>
  <c r="C144" i="12" s="1"/>
  <c r="E103" i="10"/>
  <c r="C103" i="11"/>
  <c r="C103" i="12" s="1"/>
  <c r="G55" i="10"/>
  <c r="D55" i="11"/>
  <c r="D55" i="12" s="1"/>
  <c r="E199" i="10"/>
  <c r="C199" i="11"/>
  <c r="C199" i="12" s="1"/>
  <c r="G127" i="10"/>
  <c r="D127" i="11"/>
  <c r="D127" i="12" s="1"/>
  <c r="G37" i="10"/>
  <c r="D37" i="11"/>
  <c r="D37" i="12" s="1"/>
  <c r="G33" i="10"/>
  <c r="D33" i="11"/>
  <c r="D33" i="12" s="1"/>
  <c r="G140" i="10"/>
  <c r="D140" i="11"/>
  <c r="D140" i="12" s="1"/>
  <c r="E134" i="10"/>
  <c r="C134" i="11"/>
  <c r="C134" i="12" s="1"/>
  <c r="E19" i="10"/>
  <c r="C19" i="11"/>
  <c r="C19" i="12" s="1"/>
  <c r="G54" i="10"/>
  <c r="D54" i="11"/>
  <c r="D54" i="12" s="1"/>
  <c r="D11" i="11"/>
  <c r="D11" i="12" s="1"/>
  <c r="G11" i="10"/>
  <c r="E67" i="10"/>
  <c r="C67" i="11"/>
  <c r="C67" i="12" s="1"/>
  <c r="G15" i="10"/>
  <c r="D15" i="11"/>
  <c r="D15" i="12" s="1"/>
  <c r="E73" i="10"/>
  <c r="C73" i="11"/>
  <c r="C73" i="12" s="1"/>
  <c r="E9" i="10"/>
  <c r="C9" i="11"/>
  <c r="C9" i="12" s="1"/>
  <c r="G121" i="10"/>
  <c r="D121" i="11"/>
  <c r="D121" i="12" s="1"/>
  <c r="E131" i="10"/>
  <c r="C131" i="11"/>
  <c r="C131" i="12" s="1"/>
  <c r="E162" i="10"/>
  <c r="C162" i="11"/>
  <c r="C162" i="12" s="1"/>
  <c r="G82" i="10"/>
  <c r="D82" i="11"/>
  <c r="D82" i="12" s="1"/>
  <c r="G183" i="10"/>
  <c r="D183" i="11"/>
  <c r="D183" i="12" s="1"/>
  <c r="E177" i="10"/>
  <c r="C177" i="11"/>
  <c r="C177" i="12" s="1"/>
  <c r="E21" i="10"/>
  <c r="C21" i="11"/>
  <c r="C21" i="12" s="1"/>
  <c r="E190" i="10"/>
  <c r="C190" i="11"/>
  <c r="C190" i="12" s="1"/>
  <c r="G96" i="10"/>
  <c r="D96" i="11"/>
  <c r="D96" i="12" s="1"/>
  <c r="G124" i="10"/>
  <c r="D124" i="11"/>
  <c r="D124" i="12" s="1"/>
  <c r="G81" i="10"/>
  <c r="D81" i="11"/>
  <c r="D81" i="12" s="1"/>
  <c r="G35" i="10"/>
  <c r="D35" i="11"/>
  <c r="D35" i="12" s="1"/>
  <c r="E142" i="10"/>
  <c r="C142" i="11"/>
  <c r="C142" i="12" s="1"/>
  <c r="E86" i="10"/>
  <c r="C86" i="11"/>
  <c r="C86" i="12" s="1"/>
  <c r="G116" i="10"/>
  <c r="D116" i="11"/>
  <c r="D116" i="12" s="1"/>
  <c r="G12" i="10"/>
  <c r="D12" i="11"/>
  <c r="D12" i="12" s="1"/>
  <c r="C2" i="11"/>
  <c r="C2" i="12" s="1"/>
  <c r="Y54" i="10"/>
  <c r="Y55" i="10" s="1"/>
  <c r="Y64" i="10" s="1"/>
  <c r="E2" i="10"/>
  <c r="AC54" i="10"/>
  <c r="AC55" i="10" s="1"/>
  <c r="AC64" i="10" s="1"/>
  <c r="AA54" i="10"/>
  <c r="AA55" i="10" s="1"/>
  <c r="AA64" i="10" s="1"/>
  <c r="AB54" i="10"/>
  <c r="AB55" i="10" s="1"/>
  <c r="AB64" i="10" s="1"/>
  <c r="X54" i="10"/>
  <c r="AF54" i="10"/>
  <c r="AF55" i="10" s="1"/>
  <c r="AF64" i="10" s="1"/>
  <c r="Z54" i="10"/>
  <c r="Z55" i="10" s="1"/>
  <c r="Z64" i="10" s="1"/>
  <c r="AD54" i="10"/>
  <c r="AD55" i="10" s="1"/>
  <c r="AD64" i="10" s="1"/>
  <c r="AE54" i="10"/>
  <c r="AE55" i="10" s="1"/>
  <c r="AE64" i="10" s="1"/>
  <c r="G210" i="10"/>
  <c r="D210" i="11"/>
  <c r="D210" i="12" s="1"/>
  <c r="E175" i="10"/>
  <c r="C175" i="11"/>
  <c r="C175" i="12" s="1"/>
  <c r="E174" i="10"/>
  <c r="C174" i="11"/>
  <c r="C174" i="12" s="1"/>
  <c r="E96" i="10"/>
  <c r="C96" i="11"/>
  <c r="C96" i="12" s="1"/>
  <c r="G5" i="10"/>
  <c r="D5" i="11"/>
  <c r="D5" i="12" s="1"/>
  <c r="G148" i="10"/>
  <c r="D148" i="11"/>
  <c r="D148" i="12" s="1"/>
  <c r="E167" i="10"/>
  <c r="C167" i="11"/>
  <c r="C167" i="12" s="1"/>
  <c r="E32" i="10"/>
  <c r="C32" i="11"/>
  <c r="C32" i="12" s="1"/>
  <c r="E84" i="10"/>
  <c r="C84" i="11"/>
  <c r="C84" i="12" s="1"/>
  <c r="C29" i="10"/>
  <c r="B29" i="11"/>
  <c r="B29" i="12" s="1"/>
  <c r="C166" i="10"/>
  <c r="B166" i="11"/>
  <c r="B166" i="12" s="1"/>
  <c r="C81" i="10"/>
  <c r="B81" i="11"/>
  <c r="B81" i="12" s="1"/>
  <c r="C148" i="10"/>
  <c r="B148" i="11"/>
  <c r="B148" i="12" s="1"/>
  <c r="C65" i="10"/>
  <c r="B65" i="11"/>
  <c r="B65" i="12" s="1"/>
  <c r="B2" i="11"/>
  <c r="B2" i="12" s="1"/>
  <c r="Q54" i="10"/>
  <c r="Q55" i="10" s="1"/>
  <c r="Q64" i="10" s="1"/>
  <c r="L54" i="10"/>
  <c r="L55" i="10" s="1"/>
  <c r="L64" i="10" s="1"/>
  <c r="O54" i="10"/>
  <c r="O55" i="10" s="1"/>
  <c r="O64" i="10" s="1"/>
  <c r="P54" i="10"/>
  <c r="P55" i="10" s="1"/>
  <c r="P64" i="10" s="1"/>
  <c r="R54" i="10"/>
  <c r="R55" i="10" s="1"/>
  <c r="R64" i="10" s="1"/>
  <c r="K54" i="10"/>
  <c r="N54" i="10"/>
  <c r="N55" i="10" s="1"/>
  <c r="N64" i="10" s="1"/>
  <c r="T54" i="10"/>
  <c r="T55" i="10" s="1"/>
  <c r="T64" i="10" s="1"/>
  <c r="S54" i="10"/>
  <c r="S55" i="10" s="1"/>
  <c r="S64" i="10" s="1"/>
  <c r="C2" i="10"/>
  <c r="M54" i="10"/>
  <c r="M55" i="10" s="1"/>
  <c r="M64" i="10" s="1"/>
  <c r="C152" i="10"/>
  <c r="B152" i="11"/>
  <c r="B152" i="12" s="1"/>
  <c r="C69" i="10"/>
  <c r="B69" i="11"/>
  <c r="B69" i="12" s="1"/>
  <c r="C179" i="10"/>
  <c r="B179" i="11"/>
  <c r="B179" i="12" s="1"/>
  <c r="C180" i="10"/>
  <c r="B180" i="11"/>
  <c r="B180" i="12" s="1"/>
  <c r="C53" i="10"/>
  <c r="B53" i="11"/>
  <c r="B53" i="12" s="1"/>
  <c r="C207" i="10"/>
  <c r="B207" i="11"/>
  <c r="B207" i="12" s="1"/>
  <c r="C187" i="10"/>
  <c r="B187" i="11"/>
  <c r="B187" i="12" s="1"/>
  <c r="C100" i="10"/>
  <c r="B100" i="11"/>
  <c r="B100" i="12" s="1"/>
  <c r="C20" i="10"/>
  <c r="B20" i="11"/>
  <c r="B20" i="12" s="1"/>
  <c r="C208" i="10"/>
  <c r="B208" i="11"/>
  <c r="B208" i="12" s="1"/>
  <c r="C82" i="10"/>
  <c r="B82" i="11"/>
  <c r="B82" i="12" s="1"/>
  <c r="C143" i="10"/>
  <c r="B143" i="11"/>
  <c r="B143" i="12" s="1"/>
  <c r="C61" i="10"/>
  <c r="B61" i="11"/>
  <c r="B61" i="12" s="1"/>
  <c r="C35" i="10"/>
  <c r="B35" i="11"/>
  <c r="B35" i="12" s="1"/>
  <c r="C186" i="10"/>
  <c r="B186" i="11"/>
  <c r="B186" i="12" s="1"/>
  <c r="C59" i="10"/>
  <c r="B59" i="11"/>
  <c r="B59" i="12" s="1"/>
  <c r="C170" i="10"/>
  <c r="B170" i="11"/>
  <c r="B170" i="12" s="1"/>
  <c r="C106" i="10"/>
  <c r="B106" i="11"/>
  <c r="B106" i="12" s="1"/>
  <c r="C66" i="10"/>
  <c r="B66" i="11"/>
  <c r="B66" i="12" s="1"/>
  <c r="C16" i="10"/>
  <c r="B16" i="11"/>
  <c r="B16" i="12" s="1"/>
  <c r="C215" i="10"/>
  <c r="B215" i="11"/>
  <c r="B215" i="12" s="1"/>
  <c r="C213" i="10"/>
  <c r="B213" i="11"/>
  <c r="B213" i="12" s="1"/>
  <c r="C128" i="10"/>
  <c r="B128" i="11"/>
  <c r="B128" i="12" s="1"/>
  <c r="C49" i="10"/>
  <c r="B49" i="11"/>
  <c r="B49" i="12" s="1"/>
  <c r="C144" i="10"/>
  <c r="B144" i="11"/>
  <c r="B144" i="12" s="1"/>
  <c r="C62" i="10"/>
  <c r="B62" i="11"/>
  <c r="B62" i="12" s="1"/>
  <c r="C21" i="10"/>
  <c r="B21" i="11"/>
  <c r="B21" i="12" s="1"/>
  <c r="C98" i="10"/>
  <c r="B98" i="11"/>
  <c r="B98" i="12" s="1"/>
  <c r="C13" i="10"/>
  <c r="B13" i="11"/>
  <c r="B13" i="12" s="1"/>
  <c r="C84" i="10"/>
  <c r="B84" i="11"/>
  <c r="B84" i="12" s="1"/>
  <c r="C216" i="10"/>
  <c r="B216" i="11"/>
  <c r="B216" i="12" s="1"/>
  <c r="C131" i="10"/>
  <c r="B131" i="11"/>
  <c r="B131" i="12" s="1"/>
  <c r="C43" i="10"/>
  <c r="B43" i="11"/>
  <c r="B43" i="12" s="1"/>
  <c r="C91" i="10"/>
  <c r="B91" i="11"/>
  <c r="B91" i="12" s="1"/>
  <c r="C130" i="10"/>
  <c r="B130" i="11"/>
  <c r="B130" i="12" s="1"/>
  <c r="C211" i="10"/>
  <c r="B211" i="11"/>
  <c r="B211" i="12" s="1"/>
  <c r="C86" i="10"/>
  <c r="B86" i="11"/>
  <c r="B86" i="12" s="1"/>
  <c r="C79" i="10"/>
  <c r="B79" i="11"/>
  <c r="B79" i="12" s="1"/>
  <c r="C212" i="10"/>
  <c r="B212" i="11"/>
  <c r="B212" i="12" s="1"/>
  <c r="C97" i="10"/>
  <c r="B97" i="11"/>
  <c r="B97" i="12" s="1"/>
  <c r="C51" i="10"/>
  <c r="B51" i="11"/>
  <c r="B51" i="12" s="1"/>
  <c r="C116" i="10"/>
  <c r="B116" i="11"/>
  <c r="B116" i="12" s="1"/>
  <c r="C173" i="10"/>
  <c r="B173" i="11"/>
  <c r="B173" i="12" s="1"/>
  <c r="C199" i="10"/>
  <c r="B199" i="11"/>
  <c r="B199" i="12" s="1"/>
  <c r="C36" i="10"/>
  <c r="B36" i="11"/>
  <c r="B36" i="12" s="1"/>
  <c r="C164" i="10"/>
  <c r="B164" i="11"/>
  <c r="B164" i="12" s="1"/>
  <c r="C165" i="10"/>
  <c r="B165" i="11"/>
  <c r="B165" i="12" s="1"/>
  <c r="C34" i="10"/>
  <c r="B34" i="11"/>
  <c r="B34" i="12" s="1"/>
  <c r="C67" i="10"/>
  <c r="B67" i="11"/>
  <c r="B67" i="12" s="1"/>
  <c r="C68" i="10"/>
  <c r="B68" i="11"/>
  <c r="B68" i="12" s="1"/>
  <c r="C119" i="10"/>
  <c r="B119" i="11"/>
  <c r="B119" i="12" s="1"/>
  <c r="C190" i="10"/>
  <c r="B190" i="11"/>
  <c r="B190" i="12" s="1"/>
  <c r="C25" i="10"/>
  <c r="B25" i="11"/>
  <c r="B25" i="12" s="1"/>
  <c r="C110" i="10"/>
  <c r="B110" i="11"/>
  <c r="B110" i="12" s="1"/>
  <c r="C12" i="10"/>
  <c r="B12" i="11"/>
  <c r="B12" i="12" s="1"/>
  <c r="C155" i="10"/>
  <c r="B155" i="11"/>
  <c r="B155" i="12" s="1"/>
  <c r="C153" i="10"/>
  <c r="B153" i="11"/>
  <c r="B153" i="12" s="1"/>
  <c r="C56" i="10"/>
  <c r="B56" i="11"/>
  <c r="B56" i="12" s="1"/>
  <c r="C161" i="10"/>
  <c r="B161" i="11"/>
  <c r="B161" i="12" s="1"/>
  <c r="C224" i="10"/>
  <c r="B224" i="11"/>
  <c r="B224" i="12" s="1"/>
  <c r="C80" i="10"/>
  <c r="B80" i="11"/>
  <c r="B80" i="12" s="1"/>
  <c r="C112" i="10"/>
  <c r="B112" i="11"/>
  <c r="B112" i="12" s="1"/>
  <c r="C95" i="10"/>
  <c r="B95" i="11"/>
  <c r="B95" i="12" s="1"/>
  <c r="C169" i="10"/>
  <c r="B169" i="11"/>
  <c r="B169" i="12" s="1"/>
  <c r="C167" i="10"/>
  <c r="B167" i="11"/>
  <c r="B167" i="12" s="1"/>
  <c r="C201" i="10"/>
  <c r="B201" i="11"/>
  <c r="B201" i="12" s="1"/>
  <c r="C193" i="10"/>
  <c r="B193" i="11"/>
  <c r="B193" i="12" s="1"/>
  <c r="C220" i="10"/>
  <c r="B220" i="11"/>
  <c r="B220" i="12" s="1"/>
  <c r="C58" i="10"/>
  <c r="B58" i="11"/>
  <c r="B58" i="12" s="1"/>
  <c r="C124" i="10"/>
  <c r="B124" i="11"/>
  <c r="B124" i="12" s="1"/>
  <c r="C178" i="10"/>
  <c r="B178" i="11"/>
  <c r="B178" i="12" s="1"/>
  <c r="C90" i="10"/>
  <c r="B90" i="11"/>
  <c r="B90" i="12" s="1"/>
  <c r="C217" i="10"/>
  <c r="B217" i="11"/>
  <c r="B217" i="12" s="1"/>
  <c r="C158" i="10"/>
  <c r="B158" i="11"/>
  <c r="B158" i="12" s="1"/>
  <c r="C8" i="10"/>
  <c r="B8" i="11"/>
  <c r="B8" i="12" s="1"/>
  <c r="C117" i="10"/>
  <c r="B117" i="11"/>
  <c r="B117" i="12" s="1"/>
  <c r="C39" i="10"/>
  <c r="B39" i="11"/>
  <c r="B39" i="12" s="1"/>
  <c r="C225" i="10"/>
  <c r="B225" i="11"/>
  <c r="B225" i="12" s="1"/>
  <c r="C177" i="10"/>
  <c r="B177" i="11"/>
  <c r="B177" i="12" s="1"/>
  <c r="C11" i="10"/>
  <c r="B11" i="11"/>
  <c r="B11" i="12" s="1"/>
  <c r="C77" i="10"/>
  <c r="B77" i="11"/>
  <c r="B77" i="12" s="1"/>
  <c r="C129" i="10"/>
  <c r="B129" i="11"/>
  <c r="B129" i="12" s="1"/>
  <c r="C159" i="10"/>
  <c r="B159" i="11"/>
  <c r="B159" i="12" s="1"/>
  <c r="C135" i="10"/>
  <c r="B135" i="11"/>
  <c r="B135" i="12" s="1"/>
  <c r="C123" i="10"/>
  <c r="B123" i="11"/>
  <c r="B123" i="12" s="1"/>
  <c r="C120" i="10"/>
  <c r="B120" i="11"/>
  <c r="B120" i="12" s="1"/>
  <c r="C197" i="10"/>
  <c r="B197" i="11"/>
  <c r="B197" i="12" s="1"/>
  <c r="C182" i="10"/>
  <c r="B182" i="11"/>
  <c r="B182" i="12" s="1"/>
  <c r="C87" i="10"/>
  <c r="B87" i="11"/>
  <c r="B87" i="12" s="1"/>
  <c r="C151" i="10"/>
  <c r="B151" i="11"/>
  <c r="B151" i="12" s="1"/>
  <c r="C10" i="10"/>
  <c r="B10" i="11"/>
  <c r="B10" i="12" s="1"/>
  <c r="C163" i="10"/>
  <c r="B163" i="11"/>
  <c r="B163" i="12" s="1"/>
  <c r="C41" i="10"/>
  <c r="B41" i="11"/>
  <c r="B41" i="12" s="1"/>
  <c r="C145" i="10"/>
  <c r="B145" i="11"/>
  <c r="B145" i="12" s="1"/>
  <c r="C147" i="10"/>
  <c r="B147" i="11"/>
  <c r="B147" i="12" s="1"/>
  <c r="C64" i="10"/>
  <c r="B64" i="11"/>
  <c r="B64" i="12" s="1"/>
  <c r="C94" i="10"/>
  <c r="B94" i="11"/>
  <c r="B94" i="12" s="1"/>
  <c r="C154" i="10"/>
  <c r="B154" i="11"/>
  <c r="B154" i="12" s="1"/>
  <c r="C71" i="10"/>
  <c r="B71" i="11"/>
  <c r="B71" i="12" s="1"/>
  <c r="C219" i="10"/>
  <c r="B219" i="11"/>
  <c r="B219" i="12" s="1"/>
  <c r="C83" i="10"/>
  <c r="B83" i="11"/>
  <c r="B83" i="12" s="1"/>
  <c r="C196" i="10"/>
  <c r="B196" i="11"/>
  <c r="B196" i="12" s="1"/>
  <c r="C111" i="10"/>
  <c r="B111" i="11"/>
  <c r="B111" i="12" s="1"/>
  <c r="C32" i="10"/>
  <c r="B32" i="11"/>
  <c r="B32" i="12" s="1"/>
  <c r="C157" i="10"/>
  <c r="B157" i="11"/>
  <c r="B157" i="12" s="1"/>
  <c r="C109" i="10"/>
  <c r="B109" i="11"/>
  <c r="B109" i="12" s="1"/>
  <c r="C30" i="10"/>
  <c r="B30" i="11"/>
  <c r="B30" i="12" s="1"/>
  <c r="C192" i="10"/>
  <c r="B192" i="11"/>
  <c r="B192" i="12" s="1"/>
  <c r="C126" i="10"/>
  <c r="B126" i="11"/>
  <c r="B126" i="12" s="1"/>
  <c r="C27" i="10"/>
  <c r="B27" i="11"/>
  <c r="B27" i="12" s="1"/>
  <c r="C96" i="10"/>
  <c r="B96" i="11"/>
  <c r="B96" i="12" s="1"/>
  <c r="C118" i="10"/>
  <c r="B118" i="11"/>
  <c r="B118" i="12" s="1"/>
  <c r="C40" i="10"/>
  <c r="B40" i="11"/>
  <c r="B40" i="12" s="1"/>
  <c r="C156" i="10"/>
  <c r="B156" i="11"/>
  <c r="B156" i="12" s="1"/>
  <c r="C73" i="10"/>
  <c r="B73" i="11"/>
  <c r="B73" i="12" s="1"/>
  <c r="C222" i="10"/>
  <c r="B222" i="11"/>
  <c r="B222" i="12" s="1"/>
  <c r="C137" i="10"/>
  <c r="B137" i="11"/>
  <c r="B137" i="12" s="1"/>
  <c r="C54" i="10"/>
  <c r="B54" i="11"/>
  <c r="B54" i="12" s="1"/>
  <c r="C210" i="10"/>
  <c r="B210" i="11"/>
  <c r="B210" i="12" s="1"/>
  <c r="C125" i="10"/>
  <c r="B125" i="11"/>
  <c r="B125" i="12" s="1"/>
  <c r="C46" i="10"/>
  <c r="B46" i="11"/>
  <c r="B46" i="12" s="1"/>
  <c r="C42" i="10"/>
  <c r="B42" i="11"/>
  <c r="B42" i="12" s="1"/>
  <c r="C223" i="10"/>
  <c r="B223" i="11"/>
  <c r="B223" i="12" s="1"/>
  <c r="C139" i="10"/>
  <c r="B139" i="11"/>
  <c r="B139" i="12" s="1"/>
  <c r="C107" i="10"/>
  <c r="B107" i="11"/>
  <c r="B107" i="12" s="1"/>
  <c r="C218" i="10"/>
  <c r="B218" i="11"/>
  <c r="B218" i="12" s="1"/>
  <c r="C121" i="10"/>
  <c r="B121" i="11"/>
  <c r="B121" i="12" s="1"/>
  <c r="C191" i="10"/>
  <c r="B191" i="11"/>
  <c r="B191" i="12" s="1"/>
  <c r="C105" i="10"/>
  <c r="B105" i="11"/>
  <c r="B105" i="12" s="1"/>
  <c r="C26" i="10"/>
  <c r="B26" i="11"/>
  <c r="B26" i="12" s="1"/>
  <c r="C194" i="10"/>
  <c r="B194" i="11"/>
  <c r="B194" i="12" s="1"/>
  <c r="C108" i="10"/>
  <c r="B108" i="11"/>
  <c r="B108" i="12" s="1"/>
  <c r="C52" i="10"/>
  <c r="B52" i="11"/>
  <c r="B52" i="12" s="1"/>
  <c r="C221" i="10"/>
  <c r="B221" i="11"/>
  <c r="B221" i="12" s="1"/>
  <c r="C136" i="10"/>
  <c r="B136" i="11"/>
  <c r="B136" i="12" s="1"/>
  <c r="C14" i="10"/>
  <c r="B14" i="11"/>
  <c r="B14" i="12" s="1"/>
  <c r="C63" i="10"/>
  <c r="B63" i="11"/>
  <c r="B63" i="12" s="1"/>
  <c r="C142" i="10"/>
  <c r="B142" i="11"/>
  <c r="B142" i="12" s="1"/>
  <c r="C60" i="10"/>
  <c r="B60" i="11"/>
  <c r="B60" i="12" s="1"/>
  <c r="C134" i="10"/>
  <c r="B134" i="11"/>
  <c r="B134" i="12" s="1"/>
  <c r="C44" i="10"/>
  <c r="B44" i="11"/>
  <c r="B44" i="12" s="1"/>
  <c r="C188" i="10"/>
  <c r="B188" i="11"/>
  <c r="B188" i="12" s="1"/>
  <c r="C101" i="10"/>
  <c r="B101" i="11"/>
  <c r="B101" i="12" s="1"/>
  <c r="C198" i="10"/>
  <c r="B198" i="11"/>
  <c r="B198" i="12" s="1"/>
  <c r="C113" i="10"/>
  <c r="B113" i="11"/>
  <c r="B113" i="12" s="1"/>
  <c r="C99" i="10"/>
  <c r="B99" i="11"/>
  <c r="B99" i="12" s="1"/>
  <c r="C19" i="10"/>
  <c r="B19" i="11"/>
  <c r="B19" i="12" s="1"/>
  <c r="C138" i="10"/>
  <c r="B138" i="11"/>
  <c r="B138" i="12" s="1"/>
  <c r="C78" i="10"/>
  <c r="B78" i="11"/>
  <c r="B78" i="12" s="1"/>
  <c r="C47" i="10"/>
  <c r="B47" i="11"/>
  <c r="B47" i="12" s="1"/>
  <c r="C5" i="10"/>
  <c r="B5" i="11"/>
  <c r="B5" i="12" s="1"/>
  <c r="C162" i="10"/>
  <c r="B162" i="11"/>
  <c r="B162" i="12" s="1"/>
  <c r="C172" i="10"/>
  <c r="B172" i="11"/>
  <c r="B172" i="12" s="1"/>
  <c r="C88" i="10"/>
  <c r="B88" i="11"/>
  <c r="B88" i="12" s="1"/>
  <c r="C6" i="10"/>
  <c r="B6" i="11"/>
  <c r="B6" i="12" s="1"/>
  <c r="C102" i="10"/>
  <c r="B102" i="11"/>
  <c r="B102" i="12" s="1"/>
  <c r="C22" i="10"/>
  <c r="B22" i="11"/>
  <c r="B22" i="12" s="1"/>
  <c r="C185" i="10"/>
  <c r="B185" i="11"/>
  <c r="B185" i="12" s="1"/>
  <c r="C18" i="10"/>
  <c r="B18" i="11"/>
  <c r="B18" i="12" s="1"/>
  <c r="C168" i="10"/>
  <c r="B168" i="11"/>
  <c r="B168" i="12" s="1"/>
  <c r="C4" i="10"/>
  <c r="B4" i="11"/>
  <c r="B4" i="12" s="1"/>
  <c r="C9" i="10"/>
  <c r="B9" i="11"/>
  <c r="B9" i="12" s="1"/>
  <c r="C176" i="10"/>
  <c r="B176" i="11"/>
  <c r="B176" i="12" s="1"/>
  <c r="C74" i="10"/>
  <c r="B74" i="11"/>
  <c r="B74" i="12" s="1"/>
  <c r="C50" i="10"/>
  <c r="B50" i="11"/>
  <c r="B50" i="12" s="1"/>
  <c r="C149" i="10"/>
  <c r="B149" i="11"/>
  <c r="B149" i="12" s="1"/>
  <c r="C171" i="10"/>
  <c r="B171" i="11"/>
  <c r="B171" i="12" s="1"/>
  <c r="C184" i="10"/>
  <c r="B184" i="11"/>
  <c r="B184" i="12" s="1"/>
  <c r="C17" i="10"/>
  <c r="B17" i="11"/>
  <c r="B17" i="12" s="1"/>
  <c r="C133" i="10"/>
  <c r="B133" i="11"/>
  <c r="B133" i="12" s="1"/>
  <c r="C203" i="10"/>
  <c r="B203" i="11"/>
  <c r="B203" i="12" s="1"/>
  <c r="C37" i="10"/>
  <c r="B37" i="11"/>
  <c r="B37" i="12" s="1"/>
  <c r="C7" i="10"/>
  <c r="B7" i="11"/>
  <c r="B7" i="12" s="1"/>
  <c r="C115" i="10"/>
  <c r="B115" i="11"/>
  <c r="B115" i="12" s="1"/>
  <c r="C103" i="10"/>
  <c r="B103" i="11"/>
  <c r="B103" i="12" s="1"/>
  <c r="C3" i="10"/>
  <c r="B3" i="11"/>
  <c r="B3" i="12" s="1"/>
  <c r="C114" i="10"/>
  <c r="B114" i="11"/>
  <c r="B114" i="12" s="1"/>
  <c r="C55" i="10"/>
  <c r="B55" i="11"/>
  <c r="B55" i="12" s="1"/>
  <c r="C28" i="10"/>
  <c r="B28" i="11"/>
  <c r="B28" i="12" s="1"/>
  <c r="C214" i="10"/>
  <c r="B214" i="11"/>
  <c r="B214" i="12" s="1"/>
  <c r="C23" i="10"/>
  <c r="B23" i="11"/>
  <c r="B23" i="12" s="1"/>
  <c r="C104" i="10"/>
  <c r="B104" i="11"/>
  <c r="B104" i="12" s="1"/>
  <c r="C195" i="10"/>
  <c r="B195" i="11"/>
  <c r="B195" i="12" s="1"/>
  <c r="C31" i="10"/>
  <c r="B31" i="11"/>
  <c r="B31" i="12" s="1"/>
  <c r="C122" i="10"/>
  <c r="B122" i="11"/>
  <c r="B122" i="12" s="1"/>
  <c r="C72" i="10"/>
  <c r="B72" i="11"/>
  <c r="B72" i="12" s="1"/>
  <c r="C75" i="10"/>
  <c r="B75" i="11"/>
  <c r="B75" i="12" s="1"/>
  <c r="C70" i="10"/>
  <c r="B70" i="11"/>
  <c r="B70" i="12" s="1"/>
  <c r="C38" i="10"/>
  <c r="B38" i="11"/>
  <c r="B38" i="12" s="1"/>
  <c r="C202" i="10"/>
  <c r="B202" i="11"/>
  <c r="B202" i="12" s="1"/>
  <c r="C206" i="10"/>
  <c r="B206" i="11"/>
  <c r="B206" i="12" s="1"/>
  <c r="C33" i="10"/>
  <c r="B33" i="11"/>
  <c r="B33" i="12" s="1"/>
  <c r="C181" i="10"/>
  <c r="B181" i="11"/>
  <c r="B181" i="12" s="1"/>
  <c r="C15" i="10"/>
  <c r="B15" i="11"/>
  <c r="B15" i="12" s="1"/>
  <c r="C85" i="10"/>
  <c r="B85" i="11"/>
  <c r="B85" i="12" s="1"/>
  <c r="C48" i="10"/>
  <c r="B48" i="11"/>
  <c r="B48" i="12" s="1"/>
  <c r="C141" i="10"/>
  <c r="B141" i="11"/>
  <c r="B141" i="12" s="1"/>
  <c r="C24" i="10"/>
  <c r="B24" i="11"/>
  <c r="B24" i="12" s="1"/>
  <c r="C209" i="10"/>
  <c r="B209" i="11"/>
  <c r="B209" i="12" s="1"/>
  <c r="C45" i="10"/>
  <c r="B45" i="11"/>
  <c r="B45" i="12" s="1"/>
  <c r="C175" i="10"/>
  <c r="B175" i="11"/>
  <c r="B175" i="12" s="1"/>
  <c r="C93" i="10"/>
  <c r="B93" i="11"/>
  <c r="B93" i="12" s="1"/>
  <c r="C132" i="10"/>
  <c r="B132" i="11"/>
  <c r="B132" i="12" s="1"/>
  <c r="C174" i="10"/>
  <c r="B174" i="11"/>
  <c r="B174" i="12" s="1"/>
  <c r="C89" i="10"/>
  <c r="B89" i="11"/>
  <c r="B89" i="12" s="1"/>
  <c r="C200" i="10"/>
  <c r="B200" i="11"/>
  <c r="B200" i="12" s="1"/>
  <c r="C183" i="10"/>
  <c r="B183" i="11"/>
  <c r="B183" i="12" s="1"/>
  <c r="C127" i="10"/>
  <c r="B127" i="11"/>
  <c r="B127" i="12" s="1"/>
  <c r="C140" i="10"/>
  <c r="B140" i="11"/>
  <c r="B140" i="12" s="1"/>
  <c r="C57" i="10"/>
  <c r="B57" i="11"/>
  <c r="B57" i="12" s="1"/>
  <c r="C92" i="10"/>
  <c r="B92" i="11"/>
  <c r="B92" i="12" s="1"/>
  <c r="C160" i="10"/>
  <c r="B160" i="11"/>
  <c r="B160" i="12" s="1"/>
  <c r="C189" i="10"/>
  <c r="B189" i="11"/>
  <c r="B189" i="12" s="1"/>
  <c r="C146" i="10"/>
  <c r="B146" i="11"/>
  <c r="B146" i="12" s="1"/>
  <c r="C76" i="10"/>
  <c r="B76" i="11"/>
  <c r="B76" i="12" s="1"/>
  <c r="C204" i="10"/>
  <c r="B204" i="11"/>
  <c r="B204" i="12" s="1"/>
  <c r="C205" i="10"/>
  <c r="B205" i="11"/>
  <c r="B205" i="12" s="1"/>
  <c r="C150" i="10"/>
  <c r="B150" i="11"/>
  <c r="B150" i="12" s="1"/>
  <c r="H3" i="9"/>
  <c r="H4" i="9"/>
  <c r="H5" i="9" s="1"/>
  <c r="H7" i="9" s="1"/>
  <c r="H76" i="11"/>
  <c r="G90" i="11"/>
  <c r="Q90" i="11" s="1"/>
  <c r="V90" i="11" s="1"/>
  <c r="J6" i="9"/>
  <c r="X55" i="10" l="1"/>
  <c r="AB20" i="10"/>
  <c r="X57" i="10"/>
  <c r="Y57" i="10" s="1"/>
  <c r="Z57" i="10" s="1"/>
  <c r="AA57" i="10" s="1"/>
  <c r="AB57" i="10" s="1"/>
  <c r="AC57" i="10" s="1"/>
  <c r="AD57" i="10" s="1"/>
  <c r="AE57" i="10" s="1"/>
  <c r="AF57" i="10" s="1"/>
  <c r="AK37" i="10"/>
  <c r="AK40" i="10" s="1"/>
  <c r="AK41" i="10" s="1"/>
  <c r="G41" i="12"/>
  <c r="G37" i="12"/>
  <c r="G39" i="12"/>
  <c r="G38" i="12"/>
  <c r="G36" i="12"/>
  <c r="K5" i="12"/>
  <c r="O5" i="12"/>
  <c r="G5" i="12"/>
  <c r="G8" i="12"/>
  <c r="I5" i="9"/>
  <c r="K41" i="12"/>
  <c r="K39" i="12"/>
  <c r="K37" i="12"/>
  <c r="Y37" i="10"/>
  <c r="Y40" i="10" s="1"/>
  <c r="Y41" i="10" s="1"/>
  <c r="O50" i="12"/>
  <c r="O73" i="12"/>
  <c r="O40" i="12"/>
  <c r="O38" i="12"/>
  <c r="O36" i="12"/>
  <c r="R139" i="11"/>
  <c r="U139" i="11" s="1"/>
  <c r="W139" i="11" s="1"/>
  <c r="X139" i="11" s="1"/>
  <c r="Y139" i="11" s="1"/>
  <c r="Z139" i="11" s="1"/>
  <c r="AA139" i="11" s="1"/>
  <c r="I139" i="11"/>
  <c r="L139" i="11"/>
  <c r="H125" i="11"/>
  <c r="G140" i="11"/>
  <c r="Q140" i="11" s="1"/>
  <c r="V140" i="11" s="1"/>
  <c r="K50" i="12"/>
  <c r="K73" i="12"/>
  <c r="K38" i="12"/>
  <c r="K36" i="12"/>
  <c r="K40" i="12"/>
  <c r="O8" i="12"/>
  <c r="O41" i="12"/>
  <c r="O39" i="12"/>
  <c r="O37" i="12"/>
  <c r="N89" i="11"/>
  <c r="O89" i="11" s="1"/>
  <c r="S89" i="11"/>
  <c r="M89" i="11"/>
  <c r="AJ55" i="10"/>
  <c r="AN20" i="10"/>
  <c r="AJ57" i="10"/>
  <c r="AK57" i="10" s="1"/>
  <c r="AL57" i="10" s="1"/>
  <c r="AM57" i="10" s="1"/>
  <c r="AN57" i="10" s="1"/>
  <c r="AO57" i="10" s="1"/>
  <c r="AP57" i="10" s="1"/>
  <c r="AQ57" i="10" s="1"/>
  <c r="H6" i="9"/>
  <c r="L37" i="10"/>
  <c r="L40" i="10" s="1"/>
  <c r="L41" i="10" s="1"/>
  <c r="K55" i="10"/>
  <c r="K57" i="10"/>
  <c r="L57" i="10" s="1"/>
  <c r="M57" i="10" s="1"/>
  <c r="N57" i="10" s="1"/>
  <c r="O57" i="10" s="1"/>
  <c r="P57" i="10" s="1"/>
  <c r="Q57" i="10" s="1"/>
  <c r="R57" i="10" s="1"/>
  <c r="S57" i="10" s="1"/>
  <c r="T57" i="10" s="1"/>
  <c r="H90" i="11"/>
  <c r="G77" i="11"/>
  <c r="G45" i="12" l="1"/>
  <c r="F48" i="12" s="1"/>
  <c r="J81" i="12"/>
  <c r="J80" i="12"/>
  <c r="O45" i="12"/>
  <c r="F80" i="12"/>
  <c r="F81" i="12"/>
  <c r="Y42" i="10"/>
  <c r="W45" i="10" s="1"/>
  <c r="AA28" i="10"/>
  <c r="AA30" i="10" s="1"/>
  <c r="AA27" i="10"/>
  <c r="AA29" i="10" s="1"/>
  <c r="H140" i="11"/>
  <c r="G126" i="11"/>
  <c r="G43" i="12"/>
  <c r="I90" i="11"/>
  <c r="L90" i="11"/>
  <c r="R90" i="11"/>
  <c r="U90" i="11" s="1"/>
  <c r="W90" i="11" s="1"/>
  <c r="X90" i="11" s="1"/>
  <c r="Y90" i="11" s="1"/>
  <c r="Z90" i="11" s="1"/>
  <c r="AA90" i="11" s="1"/>
  <c r="I6" i="9"/>
  <c r="I7" i="9"/>
  <c r="K43" i="12"/>
  <c r="AJ58" i="10"/>
  <c r="AK58" i="10"/>
  <c r="AO58" i="10"/>
  <c r="AI60" i="10"/>
  <c r="AL58" i="10"/>
  <c r="AP58" i="10"/>
  <c r="AN58" i="10"/>
  <c r="AM58" i="10"/>
  <c r="AQ58" i="10"/>
  <c r="AJ64" i="10"/>
  <c r="AJ56" i="10"/>
  <c r="AK56" i="10" s="1"/>
  <c r="AL56" i="10" s="1"/>
  <c r="AM56" i="10" s="1"/>
  <c r="AN56" i="10" s="1"/>
  <c r="AO56" i="10" s="1"/>
  <c r="AP56" i="10" s="1"/>
  <c r="AQ56" i="10" s="1"/>
  <c r="N139" i="11"/>
  <c r="O139" i="11" s="1"/>
  <c r="S139" i="11"/>
  <c r="M139" i="11"/>
  <c r="AK42" i="10"/>
  <c r="AI45" i="10" s="1"/>
  <c r="AM28" i="10"/>
  <c r="AM30" i="10" s="1"/>
  <c r="AM27" i="10"/>
  <c r="AM29" i="10" s="1"/>
  <c r="N81" i="12"/>
  <c r="N80" i="12"/>
  <c r="F11" i="12"/>
  <c r="G11" i="12"/>
  <c r="O11" i="12"/>
  <c r="N11" i="12"/>
  <c r="N8" i="12"/>
  <c r="W60" i="10"/>
  <c r="AD58" i="10"/>
  <c r="AE58" i="10"/>
  <c r="AF58" i="10"/>
  <c r="AB58" i="10"/>
  <c r="X58" i="10"/>
  <c r="Y58" i="10"/>
  <c r="Z58" i="10"/>
  <c r="AC58" i="10"/>
  <c r="AA58" i="10"/>
  <c r="K45" i="12"/>
  <c r="O43" i="12"/>
  <c r="K11" i="12"/>
  <c r="J11" i="12"/>
  <c r="J8" i="12"/>
  <c r="X64" i="10"/>
  <c r="X56" i="10"/>
  <c r="Y56" i="10" s="1"/>
  <c r="Z56" i="10" s="1"/>
  <c r="AA56" i="10" s="1"/>
  <c r="AB56" i="10" s="1"/>
  <c r="AC56" i="10" s="1"/>
  <c r="AD56" i="10" s="1"/>
  <c r="AE56" i="10" s="1"/>
  <c r="AF56" i="10" s="1"/>
  <c r="K58" i="10"/>
  <c r="N58" i="10"/>
  <c r="P58" i="10"/>
  <c r="J60" i="10"/>
  <c r="O58" i="10"/>
  <c r="S58" i="10"/>
  <c r="L58" i="10"/>
  <c r="R58" i="10"/>
  <c r="T58" i="10"/>
  <c r="M58" i="10"/>
  <c r="Q58" i="10"/>
  <c r="K56" i="10"/>
  <c r="L56" i="10" s="1"/>
  <c r="M56" i="10" s="1"/>
  <c r="N56" i="10" s="1"/>
  <c r="O56" i="10" s="1"/>
  <c r="P56" i="10" s="1"/>
  <c r="Q56" i="10" s="1"/>
  <c r="R56" i="10" s="1"/>
  <c r="S56" i="10" s="1"/>
  <c r="T56" i="10" s="1"/>
  <c r="K64" i="10"/>
  <c r="N30" i="10"/>
  <c r="L42" i="10"/>
  <c r="J45" i="10" s="1"/>
  <c r="H77" i="11"/>
  <c r="G91" i="11"/>
  <c r="Q91" i="11" s="1"/>
  <c r="V91" i="11" s="1"/>
  <c r="G48" i="12" l="1"/>
  <c r="G141" i="11"/>
  <c r="Q141" i="11" s="1"/>
  <c r="V141" i="11" s="1"/>
  <c r="H126" i="11"/>
  <c r="I140" i="11"/>
  <c r="R140" i="11"/>
  <c r="U140" i="11" s="1"/>
  <c r="W140" i="11" s="1"/>
  <c r="X140" i="11" s="1"/>
  <c r="Y140" i="11" s="1"/>
  <c r="Z140" i="11" s="1"/>
  <c r="AA140" i="11" s="1"/>
  <c r="L140" i="11"/>
  <c r="AM25" i="10"/>
  <c r="R33" i="10" s="1"/>
  <c r="AM26" i="10"/>
  <c r="R34" i="10" s="1"/>
  <c r="AN21" i="10"/>
  <c r="AA26" i="10"/>
  <c r="R28" i="10" s="1"/>
  <c r="AA25" i="10"/>
  <c r="R27" i="10" s="1"/>
  <c r="O48" i="12"/>
  <c r="N48" i="12"/>
  <c r="O21" i="10"/>
  <c r="O22" i="10" s="1"/>
  <c r="AB21" i="10"/>
  <c r="N90" i="11"/>
  <c r="O90" i="11" s="1"/>
  <c r="S90" i="11"/>
  <c r="M90" i="11"/>
  <c r="J48" i="12"/>
  <c r="K48" i="12"/>
  <c r="R21" i="10"/>
  <c r="N26" i="10"/>
  <c r="R22" i="10" s="1"/>
  <c r="G78" i="11"/>
  <c r="H91" i="11"/>
  <c r="N140" i="11" l="1"/>
  <c r="O140" i="11" s="1"/>
  <c r="S140" i="11"/>
  <c r="M140" i="11"/>
  <c r="AB22" i="10"/>
  <c r="AB24" i="10" s="1"/>
  <c r="W61" i="10" s="1"/>
  <c r="AB23" i="10"/>
  <c r="I91" i="11"/>
  <c r="R91" i="11"/>
  <c r="U91" i="11" s="1"/>
  <c r="W91" i="11" s="1"/>
  <c r="X91" i="11" s="1"/>
  <c r="Y91" i="11" s="1"/>
  <c r="Z91" i="11" s="1"/>
  <c r="AA91" i="11" s="1"/>
  <c r="L91" i="11"/>
  <c r="G127" i="11"/>
  <c r="H141" i="11"/>
  <c r="AN22" i="10"/>
  <c r="AN24" i="10" s="1"/>
  <c r="AI61" i="10" s="1"/>
  <c r="AN23" i="10"/>
  <c r="O24" i="10"/>
  <c r="J61" i="10" s="1"/>
  <c r="O23" i="10"/>
  <c r="G92" i="11"/>
  <c r="Q92" i="11" s="1"/>
  <c r="V92" i="11" s="1"/>
  <c r="H78" i="11"/>
  <c r="I141" i="11" l="1"/>
  <c r="R141" i="11"/>
  <c r="U141" i="11" s="1"/>
  <c r="W141" i="11" s="1"/>
  <c r="X141" i="11" s="1"/>
  <c r="Y141" i="11" s="1"/>
  <c r="Z141" i="11" s="1"/>
  <c r="AA141" i="11" s="1"/>
  <c r="L141" i="11"/>
  <c r="AL65" i="10"/>
  <c r="AQ65" i="10"/>
  <c r="AP65" i="10"/>
  <c r="AK65" i="10"/>
  <c r="AM65" i="10"/>
  <c r="AJ65" i="10"/>
  <c r="AO65" i="10"/>
  <c r="AN65" i="10"/>
  <c r="G142" i="11"/>
  <c r="Q142" i="11" s="1"/>
  <c r="V142" i="11" s="1"/>
  <c r="H127" i="11"/>
  <c r="H142" i="11" s="1"/>
  <c r="S91" i="11"/>
  <c r="N91" i="11"/>
  <c r="O91" i="11" s="1"/>
  <c r="M91" i="11"/>
  <c r="AA65" i="10"/>
  <c r="AD65" i="10"/>
  <c r="AF65" i="10"/>
  <c r="Y65" i="10"/>
  <c r="X65" i="10"/>
  <c r="AE65" i="10"/>
  <c r="Z65" i="10"/>
  <c r="AB65" i="10"/>
  <c r="AC65" i="10"/>
  <c r="O65" i="10"/>
  <c r="T65" i="10"/>
  <c r="L65" i="10"/>
  <c r="S65" i="10"/>
  <c r="Q65" i="10"/>
  <c r="K65" i="10"/>
  <c r="R65" i="10"/>
  <c r="P65" i="10"/>
  <c r="M65" i="10"/>
  <c r="N65" i="10"/>
  <c r="G79" i="11"/>
  <c r="H92" i="11"/>
  <c r="I92" i="11" l="1"/>
  <c r="R92" i="11"/>
  <c r="U92" i="11" s="1"/>
  <c r="W92" i="11" s="1"/>
  <c r="X92" i="11" s="1"/>
  <c r="Y92" i="11" s="1"/>
  <c r="Z92" i="11" s="1"/>
  <c r="AA92" i="11" s="1"/>
  <c r="L92" i="11"/>
  <c r="R142" i="11"/>
  <c r="U142" i="11" s="1"/>
  <c r="W142" i="11" s="1"/>
  <c r="X142" i="11" s="1"/>
  <c r="Y142" i="11" s="1"/>
  <c r="Z142" i="11" s="1"/>
  <c r="AA142" i="11" s="1"/>
  <c r="AA143" i="11" s="1"/>
  <c r="I142" i="11"/>
  <c r="L142" i="11"/>
  <c r="N141" i="11"/>
  <c r="O141" i="11" s="1"/>
  <c r="S141" i="11"/>
  <c r="M141" i="11"/>
  <c r="G93" i="11"/>
  <c r="Q93" i="11" s="1"/>
  <c r="V93" i="11" s="1"/>
  <c r="H79" i="11"/>
  <c r="H93" i="11" s="1"/>
  <c r="I93" i="11" l="1"/>
  <c r="R93" i="11"/>
  <c r="U93" i="11" s="1"/>
  <c r="W93" i="11" s="1"/>
  <c r="X93" i="11" s="1"/>
  <c r="Y93" i="11" s="1"/>
  <c r="Z93" i="11" s="1"/>
  <c r="AA93" i="11" s="1"/>
  <c r="AA94" i="11" s="1"/>
  <c r="L93" i="11"/>
  <c r="S142" i="11"/>
  <c r="N142" i="11"/>
  <c r="O142" i="11" s="1"/>
  <c r="P146" i="11" s="1"/>
  <c r="U154" i="11" s="1"/>
  <c r="M142" i="11"/>
  <c r="S92" i="11"/>
  <c r="N92" i="11"/>
  <c r="O92" i="11" s="1"/>
  <c r="M92" i="11"/>
  <c r="M93" i="11" l="1"/>
  <c r="N93" i="11"/>
  <c r="O93" i="11" s="1"/>
  <c r="P97" i="11" s="1"/>
  <c r="U105" i="11" s="1"/>
  <c r="S9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3B2A8-FA2E-4BBC-8B23-A2F530224EC7}" keepAlive="1" name="Запрос — mfdexport_1week_01012015_12022020" description="Соединение с запросом &quot;mfdexport_1week_01012015_12022020&quot; в книге." type="5" refreshedVersion="7" background="1" saveData="1">
    <dbPr connection="Provider=Microsoft.Mashup.OleDb.1;Data Source=$Workbook$;Location=mfdexport_1week_01012015_12022020;Extended Properties=&quot;&quot;" command="SELECT * FROM [mfdexport_1week_01012015_12022020]"/>
  </connection>
</connections>
</file>

<file path=xl/sharedStrings.xml><?xml version="1.0" encoding="utf-8"?>
<sst xmlns="http://schemas.openxmlformats.org/spreadsheetml/2006/main" count="3062" uniqueCount="196">
  <si>
    <t>&lt;TICKER&gt;</t>
  </si>
  <si>
    <t>&lt;PER&gt;</t>
  </si>
  <si>
    <t>&lt;DATE&gt;</t>
  </si>
  <si>
    <t>&lt;TIME&gt;</t>
  </si>
  <si>
    <t>&lt;CLOSE&gt;</t>
  </si>
  <si>
    <t>&lt;VOL&gt;</t>
  </si>
  <si>
    <t>Татнфт 3ао</t>
  </si>
  <si>
    <t>W</t>
  </si>
  <si>
    <t>МРСК СК</t>
  </si>
  <si>
    <t>Роснефть</t>
  </si>
  <si>
    <t>Белон ао</t>
  </si>
  <si>
    <t>Дорогбж ао</t>
  </si>
  <si>
    <t>Татнфт Зао (&lt;CLOSE&gt; &lt;VOL&gt;)</t>
  </si>
  <si>
    <t>МРСК СК (&lt;CLOSE&gt; &lt;VOL&gt;)</t>
  </si>
  <si>
    <t>Роснефть (&lt;CLOSE&gt; &lt;VOL&gt;)</t>
  </si>
  <si>
    <t>Белон ао (&lt;CLOSE&gt; &lt;VOL&gt;)</t>
  </si>
  <si>
    <t>Дорогбж ао (&lt;CLOSE&gt; &lt;VOL&gt;)</t>
  </si>
  <si>
    <t>Логарифм цены закрытия</t>
  </si>
  <si>
    <t>Доходность</t>
  </si>
  <si>
    <t>Логарифм объёмов торгов</t>
  </si>
  <si>
    <t>Логдоходность</t>
  </si>
  <si>
    <t>Относительная цена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</si>
  <si>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</si>
  <si>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</si>
  <si>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</si>
  <si>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</si>
  <si>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</si>
  <si>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</si>
  <si>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</si>
  <si>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</si>
  <si>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</si>
  <si>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</si>
  <si>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</si>
  <si>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</si>
  <si>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</si>
  <si>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Опис_стат лог объёмов торгов акций Татнфт Зао</t>
  </si>
  <si>
    <t>Опис_стат лог объёмов торгов акций МРСК СК</t>
  </si>
  <si>
    <t>Опис_стат лог объёмов торгов акций Роснефть</t>
  </si>
  <si>
    <t>Опис_стат лог объёмов торгов акций Белон ао</t>
  </si>
  <si>
    <t>Опис_стат лог объёмов торгов акций Дорогбж ао</t>
  </si>
  <si>
    <t>ЛОб Татнфт Зао</t>
  </si>
  <si>
    <t>ЛОб Белон ао</t>
  </si>
  <si>
    <t>ЛОб Роснефть</t>
  </si>
  <si>
    <t>ЛОб МРСК СК</t>
  </si>
  <si>
    <t>ц Татнфт Зао</t>
  </si>
  <si>
    <t>ЛОб Дорогбж ао</t>
  </si>
  <si>
    <t>ц МРСК СК</t>
  </si>
  <si>
    <t>ц Роснефть</t>
  </si>
  <si>
    <t>ц Белон ао</t>
  </si>
  <si>
    <t>ц Дорогбж ао</t>
  </si>
  <si>
    <t>ЛД Татнфт Зао</t>
  </si>
  <si>
    <t>ЛД МРСК СК</t>
  </si>
  <si>
    <t>ЛД Роснефть</t>
  </si>
  <si>
    <t>ЛД Белон ао</t>
  </si>
  <si>
    <t>ЛД Дорогбж ао</t>
  </si>
  <si>
    <t>Первый квартиль</t>
  </si>
  <si>
    <t>Третий квартиль</t>
  </si>
  <si>
    <t>Межквартильный размах</t>
  </si>
  <si>
    <t>Уровень надежности(95,0%)</t>
  </si>
  <si>
    <t>Опис_стат_ЛД_МРСК СК до искл выбросов</t>
  </si>
  <si>
    <t>Опис_стат_ЛД_Татнцт Зао до искл выбросов</t>
  </si>
  <si>
    <t>Опис_стат_ЛД Роснефть до искл выбросов</t>
  </si>
  <si>
    <t>Левая граница (x0)</t>
  </si>
  <si>
    <t>Правая граница (x1)</t>
  </si>
  <si>
    <r>
      <t xml:space="preserve">Очищенная </t>
    </r>
    <r>
      <rPr>
        <b/>
        <i/>
        <sz val="11"/>
        <color theme="1"/>
        <rFont val="Calibri"/>
        <family val="2"/>
        <charset val="204"/>
        <scheme val="minor"/>
      </rPr>
      <t>от выбросов</t>
    </r>
    <r>
      <rPr>
        <sz val="11"/>
        <color theme="1"/>
        <rFont val="Calibri"/>
        <family val="2"/>
        <scheme val="minor"/>
      </rPr>
      <t xml:space="preserve"> логдоходность 3 компаний на диапазоне </t>
    </r>
    <r>
      <rPr>
        <b/>
        <i/>
        <sz val="11"/>
        <color theme="1"/>
        <rFont val="Calibri"/>
        <family val="2"/>
        <charset val="204"/>
        <scheme val="minor"/>
      </rPr>
      <t>N1:Q225</t>
    </r>
  </si>
  <si>
    <t>Опис_стат_ЛД_Татнфт Зао после искл выбросов</t>
  </si>
  <si>
    <t>Опис_стат_ЛД_МРСК СК после искл выбросов</t>
  </si>
  <si>
    <t>Опис_стат_ЛД_Роснефть после искл выбросов</t>
  </si>
  <si>
    <t>Выборочное среднее (несмещённая состоятельная оценка математического ожидания)</t>
  </si>
  <si>
    <t xml:space="preserve">Xв- = </t>
  </si>
  <si>
    <t>Статистическая дисперсия (смещённая и состоятельная оценка дисперсии)</t>
  </si>
  <si>
    <t xml:space="preserve">Dв = </t>
  </si>
  <si>
    <t>Исправ. выб. дисперсия (несмещённая и состоятельная оценка дисперсии)</t>
  </si>
  <si>
    <t xml:space="preserve">S2 = </t>
  </si>
  <si>
    <t>Выборочное ср. квадрат. откл. (смещённая и состоятельная оценка ср. квадрат. откл.)</t>
  </si>
  <si>
    <t xml:space="preserve">o-в = </t>
  </si>
  <si>
    <t>Исправл. ср. квадрат. откл. (несмещённая и состоятельная оценка ср. квадрат. откл.)</t>
  </si>
  <si>
    <t xml:space="preserve">S = </t>
  </si>
  <si>
    <t>Левая граница доверительного интервала для среднего (интервальная оценка)</t>
  </si>
  <si>
    <t>Правая граница доверительного интервала для среднего (интервальная оценка)</t>
  </si>
  <si>
    <t>Левая граница доверительного интервала для дисперсии (интервальная оценка)</t>
  </si>
  <si>
    <t>Правая граница доверительного интервала для дисперсии (интервальная оценка)</t>
  </si>
  <si>
    <t>Левая граница доверительного интервала для ср. квадрат. откл. (интервальная оценка)</t>
  </si>
  <si>
    <t>Правая граница доверительного интервала для ср. квадрат. откл. (интервальная оценка)</t>
  </si>
  <si>
    <t>Точечные и интервальные оценки для математического ожидания и среднего квадратического отклонения (ЛД Татнфт Зао)</t>
  </si>
  <si>
    <t>Точечные и интервальные оценки для математического ожидания и среднего квадратического отклонения (ЛД МРСК СК)</t>
  </si>
  <si>
    <t>Точечные и интервальные оценки для математического ожидания и среднего квадратического отклонения (ЛД Роснефть)</t>
  </si>
  <si>
    <t>Счет (размер выборки, n)</t>
  </si>
  <si>
    <t>Максимальное значение</t>
  </si>
  <si>
    <t>Минимальное значение</t>
  </si>
  <si>
    <t>Размах выборки</t>
  </si>
  <si>
    <t>Среднее значение</t>
  </si>
  <si>
    <t>Среднее значение квадратов</t>
  </si>
  <si>
    <t>Среднее значение в квадрате</t>
  </si>
  <si>
    <t>Дисперсия</t>
  </si>
  <si>
    <t>Исправленная дисперсия</t>
  </si>
  <si>
    <t>Исправленное ср. квадрат. откл.</t>
  </si>
  <si>
    <t>ЛД Татнфт Зао ^ 2</t>
  </si>
  <si>
    <t>ЛД МРСК СК ^ 2</t>
  </si>
  <si>
    <t>ЛД Роснефть ^ 2</t>
  </si>
  <si>
    <t xml:space="preserve">y = </t>
  </si>
  <si>
    <t>Длина частичного интервала для разбиения (h)</t>
  </si>
  <si>
    <t>t-(n-1;1-у)</t>
  </si>
  <si>
    <t>(1 + y) / 2</t>
  </si>
  <si>
    <t>Ошибка выборки</t>
  </si>
  <si>
    <t>(1 - y) / 2</t>
  </si>
  <si>
    <t>ХИ2(n-1;(1+y)/2)</t>
  </si>
  <si>
    <t>ХИ2(n-1;(1-y)/2)</t>
  </si>
  <si>
    <t>(Xi ; Xi+1)</t>
  </si>
  <si>
    <t>Xi~</t>
  </si>
  <si>
    <t>ni</t>
  </si>
  <si>
    <t>wi</t>
  </si>
  <si>
    <t>Накопленная относит. частота</t>
  </si>
  <si>
    <t>Накопленная частота</t>
  </si>
  <si>
    <t>((Xi~ - Xв-) ^ 2) * (ni)</t>
  </si>
  <si>
    <t>hi*</t>
  </si>
  <si>
    <t>Плотность нормального расп.</t>
  </si>
  <si>
    <t>[-0,09 ; -0,07)</t>
  </si>
  <si>
    <t>[-0,07 ; -0,05)</t>
  </si>
  <si>
    <t>[-0,05 ; -0,03)</t>
  </si>
  <si>
    <t>[-0,03 ; -0,01)</t>
  </si>
  <si>
    <t>[-0,01 ; 0,01)</t>
  </si>
  <si>
    <t>[0,01 ; 0,03)</t>
  </si>
  <si>
    <t>[0,03 ; 0,05)</t>
  </si>
  <si>
    <t>[0,05 ; 0,07)</t>
  </si>
  <si>
    <t>[0,07 ; 0,09)</t>
  </si>
  <si>
    <t>[0,09 ; 0,11)</t>
  </si>
  <si>
    <t xml:space="preserve">a = </t>
  </si>
  <si>
    <t xml:space="preserve">o- = </t>
  </si>
  <si>
    <t>[-0,08 ; -0,06)</t>
  </si>
  <si>
    <t>[-0,06 ; -0,04)</t>
  </si>
  <si>
    <t>[-0,04 ; -0,02)</t>
  </si>
  <si>
    <t>[-0,02 ; 0)</t>
  </si>
  <si>
    <t>[0 ; 0,02)</t>
  </si>
  <si>
    <t>[0,02 ; 0,04)</t>
  </si>
  <si>
    <t>[0,04 ; 0,06)</t>
  </si>
  <si>
    <t>[0,06 ; 0,08)</t>
  </si>
  <si>
    <t>Длина интервала (h)</t>
  </si>
  <si>
    <t>Число интервалов</t>
  </si>
  <si>
    <t>прав граница</t>
  </si>
  <si>
    <t>Карман</t>
  </si>
  <si>
    <t>Еще</t>
  </si>
  <si>
    <t>Частота</t>
  </si>
  <si>
    <t>Интегральный %</t>
  </si>
  <si>
    <t>лев конец</t>
  </si>
  <si>
    <t>прав конец</t>
  </si>
  <si>
    <t>середина</t>
  </si>
  <si>
    <t>частота</t>
  </si>
  <si>
    <t>функ распределения</t>
  </si>
  <si>
    <t>плотность</t>
  </si>
  <si>
    <t>норм плотность</t>
  </si>
  <si>
    <t>ф-ция распред норм</t>
  </si>
  <si>
    <t>лев_конец</t>
  </si>
  <si>
    <t>пр_конец</t>
  </si>
  <si>
    <t>фр в правом конце</t>
  </si>
  <si>
    <t>фр в левом конце</t>
  </si>
  <si>
    <t>pi</t>
  </si>
  <si>
    <t>npi</t>
  </si>
  <si>
    <t>npi - ni</t>
  </si>
  <si>
    <t>(npi - ni) ^ 2</t>
  </si>
  <si>
    <t>(npi - ni) ^ 2 / npi</t>
  </si>
  <si>
    <t>Число степеней свободы</t>
  </si>
  <si>
    <t>уровень значимости</t>
  </si>
  <si>
    <t>Критическое значение</t>
  </si>
  <si>
    <t>Наблюд. значение</t>
  </si>
  <si>
    <t>Разн супрем abs</t>
  </si>
  <si>
    <t>Второе наблюд. значение</t>
  </si>
  <si>
    <t>20,549 &gt; 16,811 =&gt; данное распределение по критерию Пирсона
не является нормальным (критерий хи-квадрат)
по критерию Колмогорова-Смирнова принимаем также Н1</t>
  </si>
  <si>
    <t>30,449 &gt; 16,811 =&gt; данное распределение по критерию Пирсона
не является нормальным (критерий хи-квадрат)
по критерию Колмогорова-Смирнова принимаем также Н1</t>
  </si>
  <si>
    <t>7,5604 &lt; 16,811 =&gt; данное распределение по критерию Пирсона является нормальным (критерий хи-квадрат) с вероятностью в 99%
Но по критерию Колмогорова-Смирнова принимаем гипотезу Н1 (распределение не является нормальным)</t>
  </si>
  <si>
    <t>Уровни значимости критерия</t>
  </si>
  <si>
    <t>T</t>
  </si>
  <si>
    <t>t крит (1%)</t>
  </si>
  <si>
    <t>t крит (5%)</t>
  </si>
  <si>
    <t>n</t>
  </si>
  <si>
    <t>Проверка гипотезы о равенстве средних значений логарифмической доходности за 2018 и 2019 годы (двусторонний t-тест без каких-либо предположений об однородности дисперсий)</t>
  </si>
  <si>
    <t>n1 (2018)</t>
  </si>
  <si>
    <t>n2 (2019)</t>
  </si>
  <si>
    <t>x-1 (2018)</t>
  </si>
  <si>
    <t>x-2 (2019)</t>
  </si>
  <si>
    <t>s^2 (2018)</t>
  </si>
  <si>
    <t>s^2 (2019)</t>
  </si>
  <si>
    <t>k</t>
  </si>
  <si>
    <t>t</t>
  </si>
  <si>
    <t>Согласно ручному расчёту: 1,27506 "&lt;" как при альфа в 1%, так и при альфа в 5% значения уровня значимости критерия, что даёт возможность принять гипотезу о нулевом мат ожидании недельной доходности Татнфт Зао
Аналогичный результат мы смогли получить при помощи формулы Z.ТЕСТ: 0,101143 "&gt;" как 0,01, так и 0,05.</t>
  </si>
  <si>
    <t>Согласно ручному расчёту: -1,325378 "&lt;" как при альфа в 1%, так и при альфа в 5% значения уровня значимости критерия, что даёт возможность принять гипотезу о нулевом мат ожидании недельной доходности Татнфт Зао
Аналогичный результат мы смогли получить при помощи формулы Z.ТЕСТ: 0,907477 "&gt;" как 0,01, так и 0,05.</t>
  </si>
  <si>
    <t>Согласно ручному расчёту: 0,668614 "&lt;" как при альфа в 1%, так и при альфа в 5% значения уровня значимости критерия, что даёт возможность принять гипотезу о нулевом мат ожидании недельной доходности Татнфт Зао
Аналогичный результат мы смогли получить при помощи формулы Z.ТЕСТ: 0,2518706 "&gt;" как 0,01, так и 0,05.</t>
  </si>
  <si>
    <t>Согласно ручному расчёту: 1,328755 "&lt;" как при альфа в 1%, так и при альфа в 5% значения уровня значимости критерия, что даёт возможность принять гипотезу о равенстве средних значений логарифмической доходности за последний и предпоследний годы
Аналогичный результат мы смогли получить при помощи формулы СТЬЮДЕНТ.ТЕСТ: 0,196800773 "&gt;" как 0,01, так и 0,05.</t>
  </si>
  <si>
    <t>Согласно ручному расчёту: 0,437109 "&lt;" как при альфа в 1%, так и при альфа в 5% значения уровня значимости критерия, что даёт возможность принять гипотезу о равенстве средних значений логарифмической доходности за последний и предпоследний годы
Аналогичный результат мы смогли получить при помощи формулы СТЬЮДЕНТ.ТЕСТ: 0,666976 "&gt;" как 0,01, так и 0,05.</t>
  </si>
  <si>
    <t>Согласно ручному расчёту: 1,301957 "&lt;" как при альфа в 1%, так и при альфа в 5% значения уровня значимости критерия, что даёт возможность принять гипотезу о равенстве средних значений логарифмической доходности за последний и предпоследний годы
Аналогичный результат мы смогли получить при помощи формулы СТЬЮДЕНТ.ТЕСТ: 0,207222 "&gt;" как 0,01, так и 0,05.</t>
  </si>
  <si>
    <t>Проверка гипотезы о равенстве дисперсий логарифмической доходности за 2018 и 2019 годы (двусторонний t-тест без каких-либо предположений об однородности дисперсий)</t>
  </si>
  <si>
    <t>F кр</t>
  </si>
  <si>
    <t>альфа / 2</t>
  </si>
  <si>
    <r>
      <t xml:space="preserve">Таким образом, после сравнения и анализа критических значений и F-теста, гипотеза о равенстве дисперсий логарифмической доходности за 2018 и 2019 годы </t>
    </r>
    <r>
      <rPr>
        <b/>
        <sz val="11"/>
        <color theme="1"/>
        <rFont val="Calibri"/>
        <family val="2"/>
        <charset val="204"/>
        <scheme val="minor"/>
      </rPr>
      <t>принимается</t>
    </r>
    <r>
      <rPr>
        <sz val="11"/>
        <color theme="1"/>
        <rFont val="Calibri"/>
        <family val="2"/>
        <scheme val="minor"/>
      </rPr>
      <t xml:space="preserve"> как на уровне значимости критерия в 5%, так и в 1%</t>
    </r>
  </si>
  <si>
    <r>
      <t xml:space="preserve">Таким образом, после сравнения и анализа критических значений и F-теста, гипотеза о равенстве дисперсий логарифмической доходности за 2018 и 2019 годы </t>
    </r>
    <r>
      <rPr>
        <b/>
        <sz val="11"/>
        <color theme="1"/>
        <rFont val="Calibri"/>
        <family val="2"/>
        <charset val="204"/>
        <scheme val="minor"/>
      </rPr>
      <t>отклоняется</t>
    </r>
    <r>
      <rPr>
        <sz val="11"/>
        <color theme="1"/>
        <rFont val="Calibri"/>
        <family val="2"/>
        <scheme val="minor"/>
      </rPr>
      <t xml:space="preserve"> как на уровне значимости критерия в 5%, так и в 1%</t>
    </r>
  </si>
  <si>
    <t>Матрица корреляций логдоходностей всех компаний в рамках анализа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</si>
</sst>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0"/>
    <numFmt numFmtId="165" formatCode="0.000000000"/>
    <numFmt numFmtId="166" formatCode="0.0000000"/>
    <numFmt numFmtId="167" formatCode="0.000000"/>
    <numFmt numFmtId="168" formatCode="0.0000"/>
    <numFmt numFmtId="169" formatCode="0.000"/>
    <numFmt numFmtId="170" formatCode="0.0"/>
    <numFmt numFmtId="171" formatCode="0.00000000E+00"/>
    <numFmt numFmtId="172" formatCode="0.0000000000000"/>
    <numFmt numFmtId="173" formatCode="0.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2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71" fontId="0" fillId="0" borderId="26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72" fontId="0" fillId="0" borderId="22" xfId="0" applyNumberFormat="1" applyBorder="1" applyAlignment="1">
      <alignment horizontal="center"/>
    </xf>
    <xf numFmtId="172" fontId="0" fillId="0" borderId="26" xfId="0" applyNumberFormat="1" applyBorder="1" applyAlignment="1">
      <alignment horizontal="center"/>
    </xf>
    <xf numFmtId="172" fontId="0" fillId="0" borderId="19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4" fillId="0" borderId="0" xfId="0" applyFont="1" applyFill="1" applyBorder="1"/>
    <xf numFmtId="0" fontId="7" fillId="4" borderId="28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/>
    <xf numFmtId="0" fontId="7" fillId="0" borderId="0" xfId="0" applyFont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7" fillId="2" borderId="30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2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7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10" fillId="3" borderId="0" xfId="0" applyFont="1" applyFill="1"/>
    <xf numFmtId="0" fontId="7" fillId="4" borderId="37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4" borderId="0" xfId="0" applyFont="1" applyFill="1"/>
    <xf numFmtId="0" fontId="7" fillId="4" borderId="5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Fill="1" applyBorder="1" applyAlignment="1"/>
    <xf numFmtId="0" fontId="1" fillId="0" borderId="39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/>
    </xf>
    <xf numFmtId="0" fontId="1" fillId="0" borderId="36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3" fontId="1" fillId="0" borderId="39" xfId="0" applyNumberFormat="1" applyFont="1" applyFill="1" applyBorder="1" applyAlignment="1">
      <alignment horizontal="center"/>
    </xf>
    <xf numFmtId="173" fontId="1" fillId="0" borderId="36" xfId="0" applyNumberFormat="1" applyFont="1" applyFill="1" applyBorder="1" applyAlignment="1">
      <alignment horizontal="center"/>
    </xf>
    <xf numFmtId="172" fontId="3" fillId="0" borderId="34" xfId="0" applyNumberFormat="1" applyFont="1" applyFill="1" applyBorder="1" applyAlignment="1">
      <alignment horizontal="center" vertical="center" wrapText="1"/>
    </xf>
    <xf numFmtId="172" fontId="3" fillId="0" borderId="36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37" xfId="0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73" fontId="0" fillId="0" borderId="18" xfId="0" applyNumberFormat="1" applyBorder="1" applyAlignment="1">
      <alignment horizontal="center"/>
    </xf>
    <xf numFmtId="173" fontId="0" fillId="0" borderId="19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22" xfId="0" applyNumberFormat="1" applyBorder="1" applyAlignment="1">
      <alignment horizontal="center"/>
    </xf>
    <xf numFmtId="172" fontId="0" fillId="0" borderId="18" xfId="0" applyNumberFormat="1" applyBorder="1" applyAlignment="1">
      <alignment horizontal="center"/>
    </xf>
    <xf numFmtId="172" fontId="0" fillId="0" borderId="19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3" fontId="0" fillId="0" borderId="25" xfId="0" applyNumberFormat="1" applyBorder="1" applyAlignment="1">
      <alignment horizontal="center"/>
    </xf>
    <xf numFmtId="173" fontId="0" fillId="0" borderId="26" xfId="0" applyNumberFormat="1" applyBorder="1" applyAlignment="1">
      <alignment horizontal="center"/>
    </xf>
    <xf numFmtId="172" fontId="0" fillId="0" borderId="25" xfId="0" applyNumberFormat="1" applyBorder="1" applyAlignment="1">
      <alignment horizontal="center"/>
    </xf>
    <xf numFmtId="172" fontId="0" fillId="0" borderId="2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37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2" xfId="0" applyFont="1" applyBorder="1" applyAlignment="1">
      <alignment horizont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 с нормальным распределением логдоходности компании Татнфт Зао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Татнфт Зао</c:v>
          </c:tx>
          <c:spPr>
            <a:solidFill>
              <a:schemeClr val="accent1"/>
            </a:solidFill>
            <a:ln w="31750">
              <a:solidFill>
                <a:srgbClr val="FFFF00"/>
              </a:solidFill>
            </a:ln>
            <a:effectLst/>
          </c:spPr>
          <c:invertIfNegative val="0"/>
          <c:cat>
            <c:strRef>
              <c:f>Точечные_интервальные_оценки!$K$52:$T$52</c:f>
              <c:strCache>
                <c:ptCount val="10"/>
                <c:pt idx="0">
                  <c:v>[-0,09 ; -0,07)</c:v>
                </c:pt>
                <c:pt idx="1">
                  <c:v>[-0,07 ; -0,05)</c:v>
                </c:pt>
                <c:pt idx="2">
                  <c:v>[-0,05 ; -0,03)</c:v>
                </c:pt>
                <c:pt idx="3">
                  <c:v>[-0,03 ; -0,01)</c:v>
                </c:pt>
                <c:pt idx="4">
                  <c:v>[-0,01 ; 0,01)</c:v>
                </c:pt>
                <c:pt idx="5">
                  <c:v>[0,01 ; 0,03)</c:v>
                </c:pt>
                <c:pt idx="6">
                  <c:v>[0,03 ; 0,05)</c:v>
                </c:pt>
                <c:pt idx="7">
                  <c:v>[0,05 ; 0,07)</c:v>
                </c:pt>
                <c:pt idx="8">
                  <c:v>[0,07 ; 0,09)</c:v>
                </c:pt>
                <c:pt idx="9">
                  <c:v>[0,09 ; 0,11)</c:v>
                </c:pt>
              </c:strCache>
            </c:strRef>
          </c:cat>
          <c:val>
            <c:numRef>
              <c:f>Точечные_интервальные_оценки!$K$64:$T$64</c:f>
              <c:numCache>
                <c:formatCode>General</c:formatCode>
                <c:ptCount val="10"/>
                <c:pt idx="0">
                  <c:v>1.5625</c:v>
                </c:pt>
                <c:pt idx="1">
                  <c:v>2.2321428571428572</c:v>
                </c:pt>
                <c:pt idx="2">
                  <c:v>3.3482142857142856</c:v>
                </c:pt>
                <c:pt idx="3">
                  <c:v>10.9375</c:v>
                </c:pt>
                <c:pt idx="4">
                  <c:v>10.267857142857142</c:v>
                </c:pt>
                <c:pt idx="5">
                  <c:v>12.053571428571429</c:v>
                </c:pt>
                <c:pt idx="6">
                  <c:v>4.6875</c:v>
                </c:pt>
                <c:pt idx="7">
                  <c:v>2.6785714285714284</c:v>
                </c:pt>
                <c:pt idx="8">
                  <c:v>2.0089285714285716</c:v>
                </c:pt>
                <c:pt idx="9">
                  <c:v>0.2232142857142857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A-4429-A84E-2FA3AA74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030336"/>
        <c:axId val="826030752"/>
      </c:barChart>
      <c:lineChart>
        <c:grouping val="standard"/>
        <c:varyColors val="0"/>
        <c:ser>
          <c:idx val="1"/>
          <c:order val="1"/>
          <c:tx>
            <c:strRef>
              <c:f>Точечные_интервальные_оценки!$K$53:$T$53</c:f>
              <c:strCache>
                <c:ptCount val="10"/>
                <c:pt idx="0">
                  <c:v>-0,08</c:v>
                </c:pt>
                <c:pt idx="1">
                  <c:v>-0,06</c:v>
                </c:pt>
                <c:pt idx="2">
                  <c:v>-0,04</c:v>
                </c:pt>
                <c:pt idx="3">
                  <c:v>-0,02</c:v>
                </c:pt>
                <c:pt idx="4">
                  <c:v>0</c:v>
                </c:pt>
                <c:pt idx="5">
                  <c:v>0,02</c:v>
                </c:pt>
                <c:pt idx="6">
                  <c:v>0,04</c:v>
                </c:pt>
                <c:pt idx="7">
                  <c:v>0,06</c:v>
                </c:pt>
                <c:pt idx="8">
                  <c:v>0,08</c:v>
                </c:pt>
                <c:pt idx="9">
                  <c:v>0,1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Точечные_интервальные_оценки!$K$65:$T$65</c:f>
              <c:numCache>
                <c:formatCode>General</c:formatCode>
                <c:ptCount val="10"/>
                <c:pt idx="0">
                  <c:v>0.760947256741489</c:v>
                </c:pt>
                <c:pt idx="1">
                  <c:v>2.3638129941013339</c:v>
                </c:pt>
                <c:pt idx="2">
                  <c:v>5.3876707159659833</c:v>
                </c:pt>
                <c:pt idx="3">
                  <c:v>9.0098662200779085</c:v>
                </c:pt>
                <c:pt idx="4">
                  <c:v>11.055159415054201</c:v>
                </c:pt>
                <c:pt idx="5">
                  <c:v>9.9527030219696773</c:v>
                </c:pt>
                <c:pt idx="6">
                  <c:v>6.5742535608753867</c:v>
                </c:pt>
                <c:pt idx="7">
                  <c:v>3.1862600928182578</c:v>
                </c:pt>
                <c:pt idx="8">
                  <c:v>1.1330403257986696</c:v>
                </c:pt>
                <c:pt idx="9">
                  <c:v>0.29562344854522793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A-4429-A84E-2FA3AA74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30336"/>
        <c:axId val="826030752"/>
      </c:lineChart>
      <c:catAx>
        <c:axId val="8260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752"/>
        <c:crosses val="autoZero"/>
        <c:auto val="1"/>
        <c:lblAlgn val="ctr"/>
        <c:lblOffset val="100"/>
        <c:noMultiLvlLbl val="0"/>
      </c:catAx>
      <c:valAx>
        <c:axId val="826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26295487753136"/>
          <c:y val="0.32442403032954215"/>
          <c:w val="0.1981793378607484"/>
          <c:h val="0.46664088863892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Фр эмпирическая</a:t>
            </a:r>
            <a:r>
              <a:rPr lang="ru-RU" b="1" baseline="0"/>
              <a:t> и нормальная (ЛД МРСК СК)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эмпирическая фр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Проверка_гипотез!$K$86:$K$93</c:f>
              <c:numCache>
                <c:formatCode>General</c:formatCode>
                <c:ptCount val="8"/>
                <c:pt idx="0">
                  <c:v>8.4821428571428575E-2</c:v>
                </c:pt>
                <c:pt idx="1">
                  <c:v>0.1875</c:v>
                </c:pt>
                <c:pt idx="2">
                  <c:v>0.36160714285714285</c:v>
                </c:pt>
                <c:pt idx="3">
                  <c:v>0.6785714285714286</c:v>
                </c:pt>
                <c:pt idx="4">
                  <c:v>0.8348214285714286</c:v>
                </c:pt>
                <c:pt idx="5">
                  <c:v>0.8883928571428571</c:v>
                </c:pt>
                <c:pt idx="6">
                  <c:v>0.9464285714285714</c:v>
                </c:pt>
                <c:pt idx="7">
                  <c:v>0.9955357142857143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D-420D-ABE6-475D0DBD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823567"/>
        <c:axId val="585823983"/>
      </c:barChart>
      <c:lineChart>
        <c:grouping val="standard"/>
        <c:varyColors val="0"/>
        <c:ser>
          <c:idx val="1"/>
          <c:order val="1"/>
          <c:tx>
            <c:v>нормальная фр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Проверка_гипотез!$N$86:$N$93</c:f>
              <c:numCache>
                <c:formatCode>General</c:formatCode>
                <c:ptCount val="8"/>
                <c:pt idx="0">
                  <c:v>2.4654491961159517E-2</c:v>
                </c:pt>
                <c:pt idx="1">
                  <c:v>0.1301359487253313</c:v>
                </c:pt>
                <c:pt idx="2">
                  <c:v>0.28581890676301358</c:v>
                </c:pt>
                <c:pt idx="3">
                  <c:v>0.49779250664080366</c:v>
                </c:pt>
                <c:pt idx="4">
                  <c:v>0.71040705291558126</c:v>
                </c:pt>
                <c:pt idx="5">
                  <c:v>0.86750662598092843</c:v>
                </c:pt>
                <c:pt idx="6">
                  <c:v>0.95301223883366892</c:v>
                </c:pt>
                <c:pt idx="7">
                  <c:v>0.98728795240604694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D-420D-ABE6-475D0DBD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23567"/>
        <c:axId val="585823983"/>
      </c:lineChart>
      <c:catAx>
        <c:axId val="5858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23983"/>
        <c:crosses val="autoZero"/>
        <c:auto val="1"/>
        <c:lblAlgn val="ctr"/>
        <c:lblOffset val="100"/>
        <c:noMultiLvlLbl val="0"/>
      </c:catAx>
      <c:valAx>
        <c:axId val="5858239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Проверка_гипотез!$O$116:$O$125</c:f>
              <c:strCache>
                <c:ptCount val="10"/>
                <c:pt idx="0">
                  <c:v>-0,055444082</c:v>
                </c:pt>
                <c:pt idx="1">
                  <c:v>-0,039660655</c:v>
                </c:pt>
                <c:pt idx="2">
                  <c:v>-0,023877227</c:v>
                </c:pt>
                <c:pt idx="3">
                  <c:v>-0,0080938</c:v>
                </c:pt>
                <c:pt idx="4">
                  <c:v>0,007689628</c:v>
                </c:pt>
                <c:pt idx="5">
                  <c:v>0,023473055</c:v>
                </c:pt>
                <c:pt idx="6">
                  <c:v>0,039256482</c:v>
                </c:pt>
                <c:pt idx="7">
                  <c:v>0,05503991</c:v>
                </c:pt>
                <c:pt idx="8">
                  <c:v>0,070823337</c:v>
                </c:pt>
                <c:pt idx="9">
                  <c:v>Еще</c:v>
                </c:pt>
              </c:strCache>
            </c:strRef>
          </c:cat>
          <c:val>
            <c:numRef>
              <c:f>Проверка_гипотез!$P$116:$P$125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22</c:v>
                </c:pt>
                <c:pt idx="3">
                  <c:v>40</c:v>
                </c:pt>
                <c:pt idx="4">
                  <c:v>59</c:v>
                </c:pt>
                <c:pt idx="5">
                  <c:v>44</c:v>
                </c:pt>
                <c:pt idx="6">
                  <c:v>23</c:v>
                </c:pt>
                <c:pt idx="7">
                  <c:v>16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4-4F62-B637-EE4BEE0F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22975"/>
        <c:axId val="988424639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Проверка_гипотез!$O$116:$O$125</c:f>
              <c:strCache>
                <c:ptCount val="10"/>
                <c:pt idx="0">
                  <c:v>-0,055444082</c:v>
                </c:pt>
                <c:pt idx="1">
                  <c:v>-0,039660655</c:v>
                </c:pt>
                <c:pt idx="2">
                  <c:v>-0,023877227</c:v>
                </c:pt>
                <c:pt idx="3">
                  <c:v>-0,0080938</c:v>
                </c:pt>
                <c:pt idx="4">
                  <c:v>0,007689628</c:v>
                </c:pt>
                <c:pt idx="5">
                  <c:v>0,023473055</c:v>
                </c:pt>
                <c:pt idx="6">
                  <c:v>0,039256482</c:v>
                </c:pt>
                <c:pt idx="7">
                  <c:v>0,05503991</c:v>
                </c:pt>
                <c:pt idx="8">
                  <c:v>0,070823337</c:v>
                </c:pt>
                <c:pt idx="9">
                  <c:v>Еще</c:v>
                </c:pt>
              </c:strCache>
            </c:strRef>
          </c:cat>
          <c:val>
            <c:numRef>
              <c:f>Проверка_гипотез!$Q$116:$Q$125</c:f>
              <c:numCache>
                <c:formatCode>0.00%</c:formatCode>
                <c:ptCount val="10"/>
                <c:pt idx="0">
                  <c:v>3.125E-2</c:v>
                </c:pt>
                <c:pt idx="1">
                  <c:v>6.6964285714285712E-2</c:v>
                </c:pt>
                <c:pt idx="2">
                  <c:v>0.16517857142857142</c:v>
                </c:pt>
                <c:pt idx="3">
                  <c:v>0.34375</c:v>
                </c:pt>
                <c:pt idx="4">
                  <c:v>0.6071428571428571</c:v>
                </c:pt>
                <c:pt idx="5">
                  <c:v>0.8035714285714286</c:v>
                </c:pt>
                <c:pt idx="6">
                  <c:v>0.90625</c:v>
                </c:pt>
                <c:pt idx="7">
                  <c:v>0.9776785714285714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4-4F62-B637-EE4BEE0F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420063"/>
        <c:axId val="988421311"/>
      </c:lineChart>
      <c:catAx>
        <c:axId val="98842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424639"/>
        <c:crosses val="autoZero"/>
        <c:auto val="1"/>
        <c:lblAlgn val="ctr"/>
        <c:lblOffset val="100"/>
        <c:noMultiLvlLbl val="0"/>
      </c:catAx>
      <c:valAx>
        <c:axId val="988424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422975"/>
        <c:crosses val="autoZero"/>
        <c:crossBetween val="between"/>
      </c:valAx>
      <c:valAx>
        <c:axId val="98842131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88420063"/>
        <c:crosses val="max"/>
        <c:crossBetween val="between"/>
      </c:valAx>
      <c:catAx>
        <c:axId val="98842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42131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Плотность</a:t>
            </a:r>
            <a:r>
              <a:rPr lang="ru-RU" b="1" baseline="0"/>
              <a:t> эмпирическая и нормальная (ЛД Роснефть)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Плотность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Проверка_гипотез!$L$134:$L$142</c:f>
              <c:numCache>
                <c:formatCode>General</c:formatCode>
                <c:ptCount val="9"/>
                <c:pt idx="0">
                  <c:v>1.9799248452422413</c:v>
                </c:pt>
                <c:pt idx="1">
                  <c:v>2.2627712517054186</c:v>
                </c:pt>
                <c:pt idx="2">
                  <c:v>6.2226209421899012</c:v>
                </c:pt>
                <c:pt idx="3">
                  <c:v>11.313856258527094</c:v>
                </c:pt>
                <c:pt idx="4">
                  <c:v>16.687937981327462</c:v>
                </c:pt>
                <c:pt idx="5">
                  <c:v>12.445241884379802</c:v>
                </c:pt>
                <c:pt idx="6">
                  <c:v>6.5054673486530792</c:v>
                </c:pt>
                <c:pt idx="7">
                  <c:v>4.5255425034108372</c:v>
                </c:pt>
                <c:pt idx="8">
                  <c:v>1.4142320323158861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E31-B4EB-55EB6D4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8433375"/>
        <c:axId val="988429631"/>
      </c:barChart>
      <c:lineChart>
        <c:grouping val="standard"/>
        <c:varyColors val="0"/>
        <c:ser>
          <c:idx val="1"/>
          <c:order val="1"/>
          <c:tx>
            <c:v>Норм плотность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Проверка_гипотез!$M$134:$M$142</c:f>
              <c:numCache>
                <c:formatCode>General</c:formatCode>
                <c:ptCount val="9"/>
                <c:pt idx="0">
                  <c:v>1.0040802172480119</c:v>
                </c:pt>
                <c:pt idx="1">
                  <c:v>3.1307277107552185</c:v>
                </c:pt>
                <c:pt idx="2">
                  <c:v>7.112730894144649</c:v>
                </c:pt>
                <c:pt idx="3">
                  <c:v>11.774477709332047</c:v>
                </c:pt>
                <c:pt idx="4">
                  <c:v>14.202379710682795</c:v>
                </c:pt>
                <c:pt idx="5">
                  <c:v>12.482304738886041</c:v>
                </c:pt>
                <c:pt idx="6">
                  <c:v>7.993604120549076</c:v>
                </c:pt>
                <c:pt idx="7">
                  <c:v>3.7299643849964563</c:v>
                </c:pt>
                <c:pt idx="8">
                  <c:v>1.2681800808979993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E31-B4EB-55EB6D4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433375"/>
        <c:axId val="988429631"/>
      </c:lineChart>
      <c:catAx>
        <c:axId val="9884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429631"/>
        <c:crosses val="autoZero"/>
        <c:auto val="1"/>
        <c:lblAlgn val="ctr"/>
        <c:lblOffset val="100"/>
        <c:noMultiLvlLbl val="0"/>
      </c:catAx>
      <c:valAx>
        <c:axId val="98842963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4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Фр эмпирическая и нормальная (ЛД Роснефть)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эмпирическая фр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Проверка_гипотез!$K$134:$K$142</c:f>
              <c:numCache>
                <c:formatCode>General</c:formatCode>
                <c:ptCount val="9"/>
                <c:pt idx="0">
                  <c:v>3.125E-2</c:v>
                </c:pt>
                <c:pt idx="1">
                  <c:v>6.6964285714285712E-2</c:v>
                </c:pt>
                <c:pt idx="2">
                  <c:v>0.16517857142857142</c:v>
                </c:pt>
                <c:pt idx="3">
                  <c:v>0.34375</c:v>
                </c:pt>
                <c:pt idx="4">
                  <c:v>0.6071428571428571</c:v>
                </c:pt>
                <c:pt idx="5">
                  <c:v>0.8035714285714286</c:v>
                </c:pt>
                <c:pt idx="6">
                  <c:v>0.90625</c:v>
                </c:pt>
                <c:pt idx="7">
                  <c:v>0.9776785714285714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D-4545-B2A8-594E3667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953711"/>
        <c:axId val="930950383"/>
      </c:barChart>
      <c:lineChart>
        <c:grouping val="standard"/>
        <c:varyColors val="0"/>
        <c:ser>
          <c:idx val="1"/>
          <c:order val="1"/>
          <c:tx>
            <c:v>нормальная фр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Проверка_гипотез!$N$134:$N$142</c:f>
              <c:numCache>
                <c:formatCode>General</c:formatCode>
                <c:ptCount val="9"/>
                <c:pt idx="0">
                  <c:v>1.0654350266380175E-2</c:v>
                </c:pt>
                <c:pt idx="1">
                  <c:v>4.0945168706277943E-2</c:v>
                </c:pt>
                <c:pt idx="2">
                  <c:v>0.11956309854422131</c:v>
                </c:pt>
                <c:pt idx="3">
                  <c:v>0.26943400785967475</c:v>
                </c:pt>
                <c:pt idx="4">
                  <c:v>0.47931308237962422</c:v>
                </c:pt>
                <c:pt idx="5">
                  <c:v>0.69524405423496849</c:v>
                </c:pt>
                <c:pt idx="6">
                  <c:v>0.85845826589034302</c:v>
                </c:pt>
                <c:pt idx="7">
                  <c:v>0.9490871456424762</c:v>
                </c:pt>
                <c:pt idx="8">
                  <c:v>0.98605087873875086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D-4545-B2A8-594E3667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3711"/>
        <c:axId val="930950383"/>
      </c:lineChart>
      <c:catAx>
        <c:axId val="9309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950383"/>
        <c:crosses val="autoZero"/>
        <c:auto val="1"/>
        <c:lblAlgn val="ctr"/>
        <c:lblOffset val="100"/>
        <c:noMultiLvlLbl val="0"/>
      </c:catAx>
      <c:valAx>
        <c:axId val="9309503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95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Татнфт Зао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'Татнфт Зао'!$H$2:$H$268</c:f>
              <c:numCache>
                <c:formatCode>General</c:formatCode>
                <c:ptCount val="267"/>
                <c:pt idx="0">
                  <c:v>0</c:v>
                </c:pt>
                <c:pt idx="1">
                  <c:v>4.315290596158642E-2</c:v>
                </c:pt>
                <c:pt idx="2">
                  <c:v>0.10626091294587177</c:v>
                </c:pt>
                <c:pt idx="3">
                  <c:v>6.0031595576619225E-2</c:v>
                </c:pt>
                <c:pt idx="4">
                  <c:v>0.16870374989606718</c:v>
                </c:pt>
                <c:pt idx="5">
                  <c:v>0.19780493888750314</c:v>
                </c:pt>
                <c:pt idx="6">
                  <c:v>0.18583187827388378</c:v>
                </c:pt>
                <c:pt idx="7">
                  <c:v>0.13627671073418143</c:v>
                </c:pt>
                <c:pt idx="8">
                  <c:v>0.106676644217178</c:v>
                </c:pt>
                <c:pt idx="9">
                  <c:v>7.3002411241373549E-2</c:v>
                </c:pt>
                <c:pt idx="10">
                  <c:v>0.10010809013053962</c:v>
                </c:pt>
                <c:pt idx="11">
                  <c:v>5.4793381558160797E-2</c:v>
                </c:pt>
                <c:pt idx="12">
                  <c:v>0.10800698428535795</c:v>
                </c:pt>
                <c:pt idx="13">
                  <c:v>0.10501371913195308</c:v>
                </c:pt>
                <c:pt idx="14">
                  <c:v>9.6699093705828534E-2</c:v>
                </c:pt>
                <c:pt idx="15">
                  <c:v>0.10468113411490812</c:v>
                </c:pt>
                <c:pt idx="16">
                  <c:v>9.694853246861232E-2</c:v>
                </c:pt>
                <c:pt idx="17">
                  <c:v>0.11507441589756381</c:v>
                </c:pt>
                <c:pt idx="18">
                  <c:v>0.10418225658934063</c:v>
                </c:pt>
                <c:pt idx="19">
                  <c:v>0.11399351459216765</c:v>
                </c:pt>
                <c:pt idx="20">
                  <c:v>7.6743992683129605E-2</c:v>
                </c:pt>
                <c:pt idx="21">
                  <c:v>0.11116654194728523</c:v>
                </c:pt>
                <c:pt idx="22">
                  <c:v>0.10451484160638559</c:v>
                </c:pt>
                <c:pt idx="23">
                  <c:v>9.3705828552423667E-2</c:v>
                </c:pt>
                <c:pt idx="24">
                  <c:v>0.10393281782655693</c:v>
                </c:pt>
                <c:pt idx="25">
                  <c:v>0.10576203542030427</c:v>
                </c:pt>
                <c:pt idx="26">
                  <c:v>9.2209195975721289E-2</c:v>
                </c:pt>
                <c:pt idx="27">
                  <c:v>0.10135528394445829</c:v>
                </c:pt>
                <c:pt idx="28">
                  <c:v>7.3168703749896077E-2</c:v>
                </c:pt>
                <c:pt idx="29">
                  <c:v>0.11274632077824898</c:v>
                </c:pt>
                <c:pt idx="30">
                  <c:v>0.11682048723704999</c:v>
                </c:pt>
                <c:pt idx="31">
                  <c:v>0.13361603059782154</c:v>
                </c:pt>
                <c:pt idx="32">
                  <c:v>9.9027188825143456E-2</c:v>
                </c:pt>
                <c:pt idx="33">
                  <c:v>0.1312879354785067</c:v>
                </c:pt>
                <c:pt idx="34">
                  <c:v>0.11781824228818488</c:v>
                </c:pt>
                <c:pt idx="35">
                  <c:v>0.1233058950694271</c:v>
                </c:pt>
                <c:pt idx="36">
                  <c:v>0.1462542612455309</c:v>
                </c:pt>
                <c:pt idx="37">
                  <c:v>0.12131038496715722</c:v>
                </c:pt>
                <c:pt idx="38">
                  <c:v>0.11108339569302407</c:v>
                </c:pt>
                <c:pt idx="39">
                  <c:v>0.16454643718300491</c:v>
                </c:pt>
                <c:pt idx="40">
                  <c:v>0.15623181175688036</c:v>
                </c:pt>
                <c:pt idx="41">
                  <c:v>0.16587677725118485</c:v>
                </c:pt>
                <c:pt idx="42">
                  <c:v>0.15756215182506031</c:v>
                </c:pt>
                <c:pt idx="43">
                  <c:v>0.18949031346137857</c:v>
                </c:pt>
                <c:pt idx="44">
                  <c:v>0.16870374989606718</c:v>
                </c:pt>
                <c:pt idx="45">
                  <c:v>0.19256672486904469</c:v>
                </c:pt>
                <c:pt idx="46">
                  <c:v>0.17103184501538202</c:v>
                </c:pt>
                <c:pt idx="47">
                  <c:v>0.12962501039328178</c:v>
                </c:pt>
                <c:pt idx="48">
                  <c:v>0.12629916022283197</c:v>
                </c:pt>
                <c:pt idx="49">
                  <c:v>0.11465868462625758</c:v>
                </c:pt>
                <c:pt idx="50">
                  <c:v>0.12945871788475927</c:v>
                </c:pt>
                <c:pt idx="51">
                  <c:v>0.13893739087054133</c:v>
                </c:pt>
                <c:pt idx="52">
                  <c:v>0.13627671073418143</c:v>
                </c:pt>
                <c:pt idx="53">
                  <c:v>8.3146254261245542E-2</c:v>
                </c:pt>
                <c:pt idx="54">
                  <c:v>0.14276211856655854</c:v>
                </c:pt>
                <c:pt idx="55">
                  <c:v>0.17543859649122809</c:v>
                </c:pt>
                <c:pt idx="56">
                  <c:v>0.16837116487902223</c:v>
                </c:pt>
                <c:pt idx="57">
                  <c:v>0.15340483911199804</c:v>
                </c:pt>
                <c:pt idx="58">
                  <c:v>0.13810592832792887</c:v>
                </c:pt>
                <c:pt idx="59">
                  <c:v>0.14184750976968491</c:v>
                </c:pt>
                <c:pt idx="60">
                  <c:v>0.19015548349546851</c:v>
                </c:pt>
                <c:pt idx="61">
                  <c:v>0.1944790887170533</c:v>
                </c:pt>
                <c:pt idx="62">
                  <c:v>0.21609711482497715</c:v>
                </c:pt>
                <c:pt idx="63">
                  <c:v>0.19073750727529726</c:v>
                </c:pt>
                <c:pt idx="64">
                  <c:v>0.20279371414317787</c:v>
                </c:pt>
                <c:pt idx="65">
                  <c:v>0.20803192816163629</c:v>
                </c:pt>
                <c:pt idx="66">
                  <c:v>0.19015548349546851</c:v>
                </c:pt>
                <c:pt idx="67">
                  <c:v>0.18109254178099277</c:v>
                </c:pt>
                <c:pt idx="68">
                  <c:v>0.17776669161054293</c:v>
                </c:pt>
                <c:pt idx="69">
                  <c:v>0.14292841107508106</c:v>
                </c:pt>
                <c:pt idx="70">
                  <c:v>0.15282281533216927</c:v>
                </c:pt>
                <c:pt idx="71">
                  <c:v>0.13211939802111916</c:v>
                </c:pt>
                <c:pt idx="72">
                  <c:v>0.12629916022283197</c:v>
                </c:pt>
                <c:pt idx="73">
                  <c:v>0.13295086056373159</c:v>
                </c:pt>
                <c:pt idx="74">
                  <c:v>0.13710817327679389</c:v>
                </c:pt>
                <c:pt idx="75">
                  <c:v>0.15132618275546689</c:v>
                </c:pt>
                <c:pt idx="76">
                  <c:v>0.15232393780660178</c:v>
                </c:pt>
                <c:pt idx="77">
                  <c:v>0.16205204955516755</c:v>
                </c:pt>
                <c:pt idx="78">
                  <c:v>0.12929242537623681</c:v>
                </c:pt>
                <c:pt idx="79">
                  <c:v>0.1522407915523406</c:v>
                </c:pt>
                <c:pt idx="80">
                  <c:v>0.14126548598985617</c:v>
                </c:pt>
                <c:pt idx="81">
                  <c:v>0.13868795210775753</c:v>
                </c:pt>
                <c:pt idx="82">
                  <c:v>0.15706327429949282</c:v>
                </c:pt>
                <c:pt idx="83">
                  <c:v>0.16288351209778001</c:v>
                </c:pt>
                <c:pt idx="84">
                  <c:v>0.1522407915523406</c:v>
                </c:pt>
                <c:pt idx="85">
                  <c:v>0.15548349546852916</c:v>
                </c:pt>
                <c:pt idx="86">
                  <c:v>0.14459133616030598</c:v>
                </c:pt>
                <c:pt idx="87">
                  <c:v>0.144258751143261</c:v>
                </c:pt>
                <c:pt idx="88">
                  <c:v>0.13744075829383884</c:v>
                </c:pt>
                <c:pt idx="89">
                  <c:v>0.14833291760206202</c:v>
                </c:pt>
                <c:pt idx="90">
                  <c:v>0.14334414234638729</c:v>
                </c:pt>
                <c:pt idx="91">
                  <c:v>0.15431944790887175</c:v>
                </c:pt>
                <c:pt idx="92">
                  <c:v>0.15706327429949282</c:v>
                </c:pt>
                <c:pt idx="93">
                  <c:v>0.16171946453812258</c:v>
                </c:pt>
                <c:pt idx="94">
                  <c:v>0.1735262326432194</c:v>
                </c:pt>
                <c:pt idx="95">
                  <c:v>0.20113078905795295</c:v>
                </c:pt>
                <c:pt idx="96">
                  <c:v>0.20520495551675397</c:v>
                </c:pt>
                <c:pt idx="97">
                  <c:v>0.25401180676810514</c:v>
                </c:pt>
                <c:pt idx="98">
                  <c:v>0.25284775920844771</c:v>
                </c:pt>
                <c:pt idx="99">
                  <c:v>0.27230398270557915</c:v>
                </c:pt>
                <c:pt idx="100">
                  <c:v>0.30473102186746492</c:v>
                </c:pt>
                <c:pt idx="101">
                  <c:v>0.28153321692857741</c:v>
                </c:pt>
                <c:pt idx="102">
                  <c:v>0.26706576868712062</c:v>
                </c:pt>
                <c:pt idx="103">
                  <c:v>0.32086139519414653</c:v>
                </c:pt>
                <c:pt idx="104">
                  <c:v>0.3149580111415981</c:v>
                </c:pt>
                <c:pt idx="105">
                  <c:v>0.3310052382140185</c:v>
                </c:pt>
                <c:pt idx="106">
                  <c:v>0.29450403259333163</c:v>
                </c:pt>
                <c:pt idx="107">
                  <c:v>0.33416479587594583</c:v>
                </c:pt>
                <c:pt idx="108">
                  <c:v>0.28327928826806353</c:v>
                </c:pt>
                <c:pt idx="109">
                  <c:v>0.27313544524819161</c:v>
                </c:pt>
                <c:pt idx="110">
                  <c:v>0.22125218258917442</c:v>
                </c:pt>
                <c:pt idx="111">
                  <c:v>0.2094454144840775</c:v>
                </c:pt>
                <c:pt idx="112">
                  <c:v>0.21609711482497715</c:v>
                </c:pt>
                <c:pt idx="113">
                  <c:v>0.17801613037332673</c:v>
                </c:pt>
                <c:pt idx="114">
                  <c:v>0.22391286272553421</c:v>
                </c:pt>
                <c:pt idx="115">
                  <c:v>0.19115323854660349</c:v>
                </c:pt>
                <c:pt idx="116">
                  <c:v>0.18890828968154982</c:v>
                </c:pt>
                <c:pt idx="117">
                  <c:v>0.2056206867880602</c:v>
                </c:pt>
                <c:pt idx="118">
                  <c:v>0.15124303650120563</c:v>
                </c:pt>
                <c:pt idx="119">
                  <c:v>0.15431944790887175</c:v>
                </c:pt>
                <c:pt idx="120">
                  <c:v>0.237715140932901</c:v>
                </c:pt>
                <c:pt idx="121">
                  <c:v>0.22324769269144429</c:v>
                </c:pt>
                <c:pt idx="122">
                  <c:v>0.23522075330506362</c:v>
                </c:pt>
                <c:pt idx="123">
                  <c:v>0.26307474848258089</c:v>
                </c:pt>
                <c:pt idx="124">
                  <c:v>0.25600731687037503</c:v>
                </c:pt>
                <c:pt idx="125">
                  <c:v>0.24320279371414322</c:v>
                </c:pt>
                <c:pt idx="126">
                  <c:v>0.2094454144840775</c:v>
                </c:pt>
                <c:pt idx="127">
                  <c:v>0.19298245614035092</c:v>
                </c:pt>
                <c:pt idx="128">
                  <c:v>0.22915107674399274</c:v>
                </c:pt>
                <c:pt idx="129">
                  <c:v>0.23538704581358616</c:v>
                </c:pt>
                <c:pt idx="130">
                  <c:v>0.22457803275962424</c:v>
                </c:pt>
                <c:pt idx="131">
                  <c:v>0.23937806601812589</c:v>
                </c:pt>
                <c:pt idx="132">
                  <c:v>0.25118483412322279</c:v>
                </c:pt>
                <c:pt idx="133">
                  <c:v>0.24104099110335081</c:v>
                </c:pt>
                <c:pt idx="134">
                  <c:v>0.24760954518998918</c:v>
                </c:pt>
                <c:pt idx="135">
                  <c:v>0.24178930739170201</c:v>
                </c:pt>
                <c:pt idx="136">
                  <c:v>0.24428369501953937</c:v>
                </c:pt>
                <c:pt idx="137">
                  <c:v>0.25185000415731273</c:v>
                </c:pt>
                <c:pt idx="138">
                  <c:v>0.25293090546270891</c:v>
                </c:pt>
                <c:pt idx="139">
                  <c:v>0.26906127878939062</c:v>
                </c:pt>
                <c:pt idx="140">
                  <c:v>0.27030847260330926</c:v>
                </c:pt>
                <c:pt idx="141">
                  <c:v>0.27987029184335249</c:v>
                </c:pt>
                <c:pt idx="142">
                  <c:v>0.2946703251018542</c:v>
                </c:pt>
                <c:pt idx="143">
                  <c:v>0.31753554502369669</c:v>
                </c:pt>
                <c:pt idx="144">
                  <c:v>0.3261827554668662</c:v>
                </c:pt>
                <c:pt idx="145">
                  <c:v>0.31728610626091303</c:v>
                </c:pt>
                <c:pt idx="146">
                  <c:v>0.30897148083478848</c:v>
                </c:pt>
                <c:pt idx="147">
                  <c:v>0.33832210858900807</c:v>
                </c:pt>
                <c:pt idx="148">
                  <c:v>0.42063690030764117</c:v>
                </c:pt>
                <c:pt idx="149">
                  <c:v>0.39045481001080912</c:v>
                </c:pt>
                <c:pt idx="150">
                  <c:v>0.40816496216845438</c:v>
                </c:pt>
                <c:pt idx="151">
                  <c:v>0.37532219173526238</c:v>
                </c:pt>
                <c:pt idx="152">
                  <c:v>0.44740999417976229</c:v>
                </c:pt>
                <c:pt idx="153">
                  <c:v>0.42155150910451489</c:v>
                </c:pt>
                <c:pt idx="154">
                  <c:v>0.41165710484742668</c:v>
                </c:pt>
                <c:pt idx="155">
                  <c:v>0.40700091460879695</c:v>
                </c:pt>
                <c:pt idx="156">
                  <c:v>0.44375155899226743</c:v>
                </c:pt>
                <c:pt idx="157">
                  <c:v>0.46811341149081231</c:v>
                </c:pt>
                <c:pt idx="158">
                  <c:v>0.52739669077908058</c:v>
                </c:pt>
                <c:pt idx="159">
                  <c:v>0.5752889332335579</c:v>
                </c:pt>
                <c:pt idx="160">
                  <c:v>0.57362600814833298</c:v>
                </c:pt>
                <c:pt idx="161">
                  <c:v>0.50328427704331935</c:v>
                </c:pt>
                <c:pt idx="162">
                  <c:v>0.55699675729608389</c:v>
                </c:pt>
                <c:pt idx="163">
                  <c:v>0.60771597239544362</c:v>
                </c:pt>
                <c:pt idx="164">
                  <c:v>0.60023280951193159</c:v>
                </c:pt>
                <c:pt idx="165">
                  <c:v>0.61519913527895576</c:v>
                </c:pt>
                <c:pt idx="166">
                  <c:v>0.63058119231728615</c:v>
                </c:pt>
                <c:pt idx="167">
                  <c:v>0.63906211025193327</c:v>
                </c:pt>
                <c:pt idx="168">
                  <c:v>0.62783736592666517</c:v>
                </c:pt>
                <c:pt idx="169">
                  <c:v>0.62517668579030528</c:v>
                </c:pt>
                <c:pt idx="170">
                  <c:v>0.68795210775754556</c:v>
                </c:pt>
                <c:pt idx="171">
                  <c:v>0.70350045730439859</c:v>
                </c:pt>
                <c:pt idx="172">
                  <c:v>0.7427454893157065</c:v>
                </c:pt>
                <c:pt idx="173">
                  <c:v>0.70724203874615466</c:v>
                </c:pt>
                <c:pt idx="174">
                  <c:v>0.73750727529724791</c:v>
                </c:pt>
                <c:pt idx="175">
                  <c:v>0.74407582938388639</c:v>
                </c:pt>
                <c:pt idx="176">
                  <c:v>0.72096117069926013</c:v>
                </c:pt>
                <c:pt idx="177">
                  <c:v>0.71755217427454898</c:v>
                </c:pt>
                <c:pt idx="178">
                  <c:v>0.7022532634904799</c:v>
                </c:pt>
                <c:pt idx="179">
                  <c:v>0.69169368919930163</c:v>
                </c:pt>
                <c:pt idx="180">
                  <c:v>0.70275214101604733</c:v>
                </c:pt>
                <c:pt idx="181">
                  <c:v>0.73484659516088813</c:v>
                </c:pt>
                <c:pt idx="182">
                  <c:v>0.73950278539951786</c:v>
                </c:pt>
                <c:pt idx="183">
                  <c:v>0.78099276627587944</c:v>
                </c:pt>
                <c:pt idx="184">
                  <c:v>0.77483994346054719</c:v>
                </c:pt>
                <c:pt idx="185">
                  <c:v>0.78781075912530141</c:v>
                </c:pt>
                <c:pt idx="186">
                  <c:v>0.82472769601729456</c:v>
                </c:pt>
                <c:pt idx="187">
                  <c:v>0.86131204789224269</c:v>
                </c:pt>
                <c:pt idx="188">
                  <c:v>0.84135694686954365</c:v>
                </c:pt>
                <c:pt idx="189">
                  <c:v>0.8993930323438929</c:v>
                </c:pt>
                <c:pt idx="190">
                  <c:v>0.91302901804273728</c:v>
                </c:pt>
                <c:pt idx="191">
                  <c:v>0.91702003824727718</c:v>
                </c:pt>
                <c:pt idx="192">
                  <c:v>0.93115490147168889</c:v>
                </c:pt>
                <c:pt idx="193">
                  <c:v>0.93364928909952627</c:v>
                </c:pt>
                <c:pt idx="194">
                  <c:v>1</c:v>
                </c:pt>
                <c:pt idx="195">
                  <c:v>0.95792799534380979</c:v>
                </c:pt>
                <c:pt idx="196">
                  <c:v>0.92450320113078932</c:v>
                </c:pt>
                <c:pt idx="197">
                  <c:v>0.90122224993764055</c:v>
                </c:pt>
                <c:pt idx="198">
                  <c:v>0.87810759125301407</c:v>
                </c:pt>
                <c:pt idx="199">
                  <c:v>0.92899309886089665</c:v>
                </c:pt>
                <c:pt idx="200">
                  <c:v>0.96341564812505198</c:v>
                </c:pt>
                <c:pt idx="201">
                  <c:v>0.87594578864222183</c:v>
                </c:pt>
                <c:pt idx="202">
                  <c:v>0.81924004323605237</c:v>
                </c:pt>
                <c:pt idx="203">
                  <c:v>0.7959590920429036</c:v>
                </c:pt>
                <c:pt idx="204">
                  <c:v>0.90122224993764055</c:v>
                </c:pt>
                <c:pt idx="205">
                  <c:v>0.81874116571048483</c:v>
                </c:pt>
                <c:pt idx="206">
                  <c:v>0.79146919431279628</c:v>
                </c:pt>
                <c:pt idx="207">
                  <c:v>0.8378648041905713</c:v>
                </c:pt>
                <c:pt idx="208">
                  <c:v>0.83753221917352638</c:v>
                </c:pt>
                <c:pt idx="209">
                  <c:v>0.82522657354286189</c:v>
                </c:pt>
                <c:pt idx="210">
                  <c:v>0.84301987195476857</c:v>
                </c:pt>
                <c:pt idx="211">
                  <c:v>0.93930323438929075</c:v>
                </c:pt>
                <c:pt idx="212">
                  <c:v>0.95460214517336006</c:v>
                </c:pt>
                <c:pt idx="213">
                  <c:v>0.92001330340068199</c:v>
                </c:pt>
                <c:pt idx="214">
                  <c:v>0.92500207865635664</c:v>
                </c:pt>
                <c:pt idx="215">
                  <c:v>0.94096615947451567</c:v>
                </c:pt>
                <c:pt idx="216">
                  <c:v>0.89989190986946066</c:v>
                </c:pt>
                <c:pt idx="217">
                  <c:v>0.86663340816496248</c:v>
                </c:pt>
                <c:pt idx="218">
                  <c:v>0.84767606219339819</c:v>
                </c:pt>
                <c:pt idx="219">
                  <c:v>0.86995925833541232</c:v>
                </c:pt>
                <c:pt idx="220">
                  <c:v>0.86630082314791734</c:v>
                </c:pt>
                <c:pt idx="221">
                  <c:v>0.82672320611956451</c:v>
                </c:pt>
                <c:pt idx="222">
                  <c:v>0.85881766026440531</c:v>
                </c:pt>
                <c:pt idx="223">
                  <c:v>0.8561569801280452</c:v>
                </c:pt>
                <c:pt idx="224">
                  <c:v>0.8867548016961837</c:v>
                </c:pt>
                <c:pt idx="225">
                  <c:v>0.883761536542779</c:v>
                </c:pt>
                <c:pt idx="226">
                  <c:v>0.7833208613951943</c:v>
                </c:pt>
                <c:pt idx="227">
                  <c:v>0.74058368670491403</c:v>
                </c:pt>
                <c:pt idx="228">
                  <c:v>0.7695185831878274</c:v>
                </c:pt>
                <c:pt idx="229">
                  <c:v>0.85549181009395547</c:v>
                </c:pt>
                <c:pt idx="230">
                  <c:v>0.86397272802860237</c:v>
                </c:pt>
                <c:pt idx="231">
                  <c:v>0.88293007400016654</c:v>
                </c:pt>
                <c:pt idx="232">
                  <c:v>0.90255259000582033</c:v>
                </c:pt>
                <c:pt idx="233">
                  <c:v>0.8993930323438929</c:v>
                </c:pt>
                <c:pt idx="234">
                  <c:v>0.87910534630414927</c:v>
                </c:pt>
                <c:pt idx="235">
                  <c:v>0.81957262825309729</c:v>
                </c:pt>
                <c:pt idx="236">
                  <c:v>0.84800864721044333</c:v>
                </c:pt>
                <c:pt idx="237">
                  <c:v>0.83237715140932911</c:v>
                </c:pt>
                <c:pt idx="238">
                  <c:v>0.82838613120478943</c:v>
                </c:pt>
                <c:pt idx="239">
                  <c:v>0.83686704913943633</c:v>
                </c:pt>
                <c:pt idx="240">
                  <c:v>0.78315456888667179</c:v>
                </c:pt>
                <c:pt idx="241">
                  <c:v>0.80493888750311815</c:v>
                </c:pt>
                <c:pt idx="242">
                  <c:v>0.84651201463374093</c:v>
                </c:pt>
                <c:pt idx="243">
                  <c:v>0.86297497297746761</c:v>
                </c:pt>
                <c:pt idx="244">
                  <c:v>0.83021534879853665</c:v>
                </c:pt>
                <c:pt idx="245">
                  <c:v>0.8558243951110005</c:v>
                </c:pt>
                <c:pt idx="246">
                  <c:v>0.77068263074748489</c:v>
                </c:pt>
                <c:pt idx="247">
                  <c:v>0.74407582938388639</c:v>
                </c:pt>
                <c:pt idx="248">
                  <c:v>0.79097031678722896</c:v>
                </c:pt>
                <c:pt idx="249">
                  <c:v>0.78614783404007649</c:v>
                </c:pt>
                <c:pt idx="250">
                  <c:v>0.85732102768770269</c:v>
                </c:pt>
                <c:pt idx="251">
                  <c:v>0.86696599318200718</c:v>
                </c:pt>
                <c:pt idx="252">
                  <c:v>0.91153238546603499</c:v>
                </c:pt>
                <c:pt idx="253">
                  <c:v>0.88126714891494162</c:v>
                </c:pt>
                <c:pt idx="254">
                  <c:v>0.87661095867631189</c:v>
                </c:pt>
                <c:pt idx="255">
                  <c:v>0.8420221169036336</c:v>
                </c:pt>
                <c:pt idx="256">
                  <c:v>0.86181092541781001</c:v>
                </c:pt>
                <c:pt idx="257">
                  <c:v>0.92982456140350911</c:v>
                </c:pt>
                <c:pt idx="258">
                  <c:v>0.90920429034672001</c:v>
                </c:pt>
                <c:pt idx="259">
                  <c:v>0.89124469942629103</c:v>
                </c:pt>
                <c:pt idx="260">
                  <c:v>0.90238629749729804</c:v>
                </c:pt>
                <c:pt idx="261">
                  <c:v>0.94279537706826333</c:v>
                </c:pt>
                <c:pt idx="262">
                  <c:v>0.95709653280119733</c:v>
                </c:pt>
                <c:pt idx="263">
                  <c:v>0.9339818741165713</c:v>
                </c:pt>
                <c:pt idx="264">
                  <c:v>0.87627837365926686</c:v>
                </c:pt>
                <c:pt idx="265">
                  <c:v>0.86131204789224269</c:v>
                </c:pt>
                <c:pt idx="266">
                  <c:v>0.8796042238297167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41A-AE09-D2E65B8F9388}"/>
            </c:ext>
          </c:extLst>
        </c:ser>
        <c:ser>
          <c:idx val="1"/>
          <c:order val="1"/>
          <c:tx>
            <c:v>МРСК СК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'МРСК СК'!$H$2:$H$268</c:f>
              <c:numCache>
                <c:formatCode>General</c:formatCode>
                <c:ptCount val="267"/>
                <c:pt idx="0">
                  <c:v>8.2236842105263153E-3</c:v>
                </c:pt>
                <c:pt idx="1">
                  <c:v>2.7960526315789463E-2</c:v>
                </c:pt>
                <c:pt idx="2">
                  <c:v>3.7828947368421066E-2</c:v>
                </c:pt>
                <c:pt idx="3">
                  <c:v>1.9736842105263146E-2</c:v>
                </c:pt>
                <c:pt idx="4">
                  <c:v>1.6447368421052631E-2</c:v>
                </c:pt>
                <c:pt idx="5">
                  <c:v>5.0986842105263185E-2</c:v>
                </c:pt>
                <c:pt idx="6">
                  <c:v>6.4144736842105296E-2</c:v>
                </c:pt>
                <c:pt idx="7">
                  <c:v>0.14638157894736847</c:v>
                </c:pt>
                <c:pt idx="8">
                  <c:v>0.18421052631578946</c:v>
                </c:pt>
                <c:pt idx="9">
                  <c:v>0.19243421052631579</c:v>
                </c:pt>
                <c:pt idx="10">
                  <c:v>0.17269736842105271</c:v>
                </c:pt>
                <c:pt idx="11">
                  <c:v>0.14638157894736847</c:v>
                </c:pt>
                <c:pt idx="12">
                  <c:v>0.16940789473684212</c:v>
                </c:pt>
                <c:pt idx="13">
                  <c:v>0.14967105263157893</c:v>
                </c:pt>
                <c:pt idx="14">
                  <c:v>0.14473684210526316</c:v>
                </c:pt>
                <c:pt idx="15">
                  <c:v>0.13486842105263158</c:v>
                </c:pt>
                <c:pt idx="16">
                  <c:v>0.10032894736842109</c:v>
                </c:pt>
                <c:pt idx="17">
                  <c:v>0.12664473684210525</c:v>
                </c:pt>
                <c:pt idx="18">
                  <c:v>0.13815789473684215</c:v>
                </c:pt>
                <c:pt idx="19">
                  <c:v>0.16940789473684212</c:v>
                </c:pt>
                <c:pt idx="20">
                  <c:v>0.16447368421052638</c:v>
                </c:pt>
                <c:pt idx="21">
                  <c:v>0.1414473684210526</c:v>
                </c:pt>
                <c:pt idx="22">
                  <c:v>0.14309210526315788</c:v>
                </c:pt>
                <c:pt idx="23">
                  <c:v>0.13157894736842113</c:v>
                </c:pt>
                <c:pt idx="24">
                  <c:v>0.12828947368421054</c:v>
                </c:pt>
                <c:pt idx="25">
                  <c:v>0.11677631578947371</c:v>
                </c:pt>
                <c:pt idx="26">
                  <c:v>0.11348684210526319</c:v>
                </c:pt>
                <c:pt idx="27">
                  <c:v>0.11677631578947371</c:v>
                </c:pt>
                <c:pt idx="28">
                  <c:v>9.5394736842105282E-2</c:v>
                </c:pt>
                <c:pt idx="29">
                  <c:v>9.5394736842105282E-2</c:v>
                </c:pt>
                <c:pt idx="30">
                  <c:v>9.5394736842105282E-2</c:v>
                </c:pt>
                <c:pt idx="31">
                  <c:v>8.8815789473684251E-2</c:v>
                </c:pt>
                <c:pt idx="32">
                  <c:v>6.4144736842105296E-2</c:v>
                </c:pt>
                <c:pt idx="33">
                  <c:v>6.7434210526315819E-2</c:v>
                </c:pt>
                <c:pt idx="34">
                  <c:v>6.9078947368421045E-2</c:v>
                </c:pt>
                <c:pt idx="35">
                  <c:v>7.8947368421052641E-2</c:v>
                </c:pt>
                <c:pt idx="36">
                  <c:v>5.9210526315789498E-2</c:v>
                </c:pt>
                <c:pt idx="37">
                  <c:v>5.5921052631578982E-2</c:v>
                </c:pt>
                <c:pt idx="38">
                  <c:v>4.4407894736842098E-2</c:v>
                </c:pt>
                <c:pt idx="39">
                  <c:v>4.9342105263157895E-2</c:v>
                </c:pt>
                <c:pt idx="40">
                  <c:v>4.4407894736842098E-2</c:v>
                </c:pt>
                <c:pt idx="41">
                  <c:v>6.2500000000000014E-2</c:v>
                </c:pt>
                <c:pt idx="42">
                  <c:v>3.7828947368421066E-2</c:v>
                </c:pt>
                <c:pt idx="43">
                  <c:v>4.2763157894736864E-2</c:v>
                </c:pt>
                <c:pt idx="44">
                  <c:v>1.4802631578947404E-2</c:v>
                </c:pt>
                <c:pt idx="45">
                  <c:v>2.3026315789473721E-2</c:v>
                </c:pt>
                <c:pt idx="46">
                  <c:v>1.6447368421052631E-2</c:v>
                </c:pt>
                <c:pt idx="47">
                  <c:v>1.6447368421052631E-2</c:v>
                </c:pt>
                <c:pt idx="48">
                  <c:v>1.1513157894736831E-2</c:v>
                </c:pt>
                <c:pt idx="49">
                  <c:v>1.1513157894736831E-2</c:v>
                </c:pt>
                <c:pt idx="50">
                  <c:v>4.9342105263158013E-3</c:v>
                </c:pt>
                <c:pt idx="51">
                  <c:v>1.3157894736842118E-2</c:v>
                </c:pt>
                <c:pt idx="52">
                  <c:v>1.809210526315792E-2</c:v>
                </c:pt>
                <c:pt idx="53">
                  <c:v>3.2894736842105149E-3</c:v>
                </c:pt>
                <c:pt idx="54">
                  <c:v>0</c:v>
                </c:pt>
                <c:pt idx="55">
                  <c:v>6.5789473684210878E-3</c:v>
                </c:pt>
                <c:pt idx="56">
                  <c:v>9.8684210526316027E-3</c:v>
                </c:pt>
                <c:pt idx="57">
                  <c:v>4.9342105263158013E-3</c:v>
                </c:pt>
                <c:pt idx="58">
                  <c:v>4.9342105263158013E-3</c:v>
                </c:pt>
                <c:pt idx="59">
                  <c:v>0</c:v>
                </c:pt>
                <c:pt idx="60">
                  <c:v>6.5789473684210878E-3</c:v>
                </c:pt>
                <c:pt idx="61">
                  <c:v>3.7828947368421066E-2</c:v>
                </c:pt>
                <c:pt idx="62">
                  <c:v>2.9605263157894749E-2</c:v>
                </c:pt>
                <c:pt idx="63">
                  <c:v>6.7434210526315819E-2</c:v>
                </c:pt>
                <c:pt idx="64">
                  <c:v>5.42763157894737E-2</c:v>
                </c:pt>
                <c:pt idx="65">
                  <c:v>0.10032894736842109</c:v>
                </c:pt>
                <c:pt idx="66">
                  <c:v>0.15460526315789477</c:v>
                </c:pt>
                <c:pt idx="67">
                  <c:v>0.19407894736842107</c:v>
                </c:pt>
                <c:pt idx="68">
                  <c:v>0.11513157894736843</c:v>
                </c:pt>
                <c:pt idx="69">
                  <c:v>0.12500000000000003</c:v>
                </c:pt>
                <c:pt idx="70">
                  <c:v>0.12171052631578952</c:v>
                </c:pt>
                <c:pt idx="71">
                  <c:v>9.3749999999999986E-2</c:v>
                </c:pt>
                <c:pt idx="72">
                  <c:v>8.8815789473684251E-2</c:v>
                </c:pt>
                <c:pt idx="73">
                  <c:v>8.5526315789473673E-2</c:v>
                </c:pt>
                <c:pt idx="74">
                  <c:v>5.5921052631578982E-2</c:v>
                </c:pt>
                <c:pt idx="75">
                  <c:v>6.2500000000000014E-2</c:v>
                </c:pt>
                <c:pt idx="76">
                  <c:v>6.9078947368421045E-2</c:v>
                </c:pt>
                <c:pt idx="77">
                  <c:v>5.7565789473684216E-2</c:v>
                </c:pt>
                <c:pt idx="78">
                  <c:v>6.9078947368421045E-2</c:v>
                </c:pt>
                <c:pt idx="79">
                  <c:v>6.7434210526315819E-2</c:v>
                </c:pt>
                <c:pt idx="80">
                  <c:v>0.11842105263157894</c:v>
                </c:pt>
                <c:pt idx="81">
                  <c:v>0.15789473684210523</c:v>
                </c:pt>
                <c:pt idx="82">
                  <c:v>0.15625000000000006</c:v>
                </c:pt>
                <c:pt idx="83">
                  <c:v>0.16940789473684212</c:v>
                </c:pt>
                <c:pt idx="84">
                  <c:v>0.1710526315789474</c:v>
                </c:pt>
                <c:pt idx="85">
                  <c:v>0.16776315789473684</c:v>
                </c:pt>
                <c:pt idx="86">
                  <c:v>0.15296052631578949</c:v>
                </c:pt>
                <c:pt idx="87">
                  <c:v>0.17763157894736845</c:v>
                </c:pt>
                <c:pt idx="88">
                  <c:v>0.16776315789473684</c:v>
                </c:pt>
                <c:pt idx="89">
                  <c:v>0.16611842105263155</c:v>
                </c:pt>
                <c:pt idx="90">
                  <c:v>0.18256578947368418</c:v>
                </c:pt>
                <c:pt idx="91">
                  <c:v>0.16611842105263155</c:v>
                </c:pt>
                <c:pt idx="92">
                  <c:v>0.14638157894736847</c:v>
                </c:pt>
                <c:pt idx="93">
                  <c:v>0.11184210526315791</c:v>
                </c:pt>
                <c:pt idx="94">
                  <c:v>0.12335526315789475</c:v>
                </c:pt>
                <c:pt idx="95">
                  <c:v>0.11019736842105263</c:v>
                </c:pt>
                <c:pt idx="96">
                  <c:v>0.11184210526315791</c:v>
                </c:pt>
                <c:pt idx="97">
                  <c:v>0.1414473684210526</c:v>
                </c:pt>
                <c:pt idx="98">
                  <c:v>0.13980263157894743</c:v>
                </c:pt>
                <c:pt idx="99">
                  <c:v>0.2105263157894737</c:v>
                </c:pt>
                <c:pt idx="100">
                  <c:v>0.25164473684210531</c:v>
                </c:pt>
                <c:pt idx="101">
                  <c:v>0.34539473684210537</c:v>
                </c:pt>
                <c:pt idx="102">
                  <c:v>0.27138157894736847</c:v>
                </c:pt>
                <c:pt idx="103">
                  <c:v>0.3273026315789474</c:v>
                </c:pt>
                <c:pt idx="104">
                  <c:v>0.32565789473684215</c:v>
                </c:pt>
                <c:pt idx="105">
                  <c:v>0.30592105263157893</c:v>
                </c:pt>
                <c:pt idx="106">
                  <c:v>0.33223684210526316</c:v>
                </c:pt>
                <c:pt idx="107">
                  <c:v>0.39144736842105265</c:v>
                </c:pt>
                <c:pt idx="108">
                  <c:v>0.38157894736842107</c:v>
                </c:pt>
                <c:pt idx="109">
                  <c:v>0.38486842105263164</c:v>
                </c:pt>
                <c:pt idx="110">
                  <c:v>0.35361842105263164</c:v>
                </c:pt>
                <c:pt idx="111">
                  <c:v>0.25986842105263158</c:v>
                </c:pt>
                <c:pt idx="112">
                  <c:v>0.23519736842105265</c:v>
                </c:pt>
                <c:pt idx="113">
                  <c:v>0.19407894736842107</c:v>
                </c:pt>
                <c:pt idx="114">
                  <c:v>0.22697368421052633</c:v>
                </c:pt>
                <c:pt idx="115">
                  <c:v>0.22203947368421059</c:v>
                </c:pt>
                <c:pt idx="116">
                  <c:v>0.22203947368421059</c:v>
                </c:pt>
                <c:pt idx="117">
                  <c:v>0.20723684210526314</c:v>
                </c:pt>
                <c:pt idx="118">
                  <c:v>0.15953947368421051</c:v>
                </c:pt>
                <c:pt idx="119">
                  <c:v>0.16118421052631582</c:v>
                </c:pt>
                <c:pt idx="120">
                  <c:v>0.18092105263157901</c:v>
                </c:pt>
                <c:pt idx="121">
                  <c:v>0.16776315789473684</c:v>
                </c:pt>
                <c:pt idx="122">
                  <c:v>0.14802631578947376</c:v>
                </c:pt>
                <c:pt idx="123">
                  <c:v>0.13980263157894743</c:v>
                </c:pt>
                <c:pt idx="124">
                  <c:v>0.11184210526315791</c:v>
                </c:pt>
                <c:pt idx="125">
                  <c:v>0.11184210526315791</c:v>
                </c:pt>
                <c:pt idx="126">
                  <c:v>9.2105263157894759E-2</c:v>
                </c:pt>
                <c:pt idx="127">
                  <c:v>9.7039473684210564E-2</c:v>
                </c:pt>
                <c:pt idx="128">
                  <c:v>0.11842105263157894</c:v>
                </c:pt>
                <c:pt idx="129">
                  <c:v>0.17434210526315788</c:v>
                </c:pt>
                <c:pt idx="130">
                  <c:v>0.14473684210526316</c:v>
                </c:pt>
                <c:pt idx="131">
                  <c:v>0.12335526315789475</c:v>
                </c:pt>
                <c:pt idx="132">
                  <c:v>0.16776315789473684</c:v>
                </c:pt>
                <c:pt idx="133">
                  <c:v>0.21875000000000003</c:v>
                </c:pt>
                <c:pt idx="134">
                  <c:v>0.22697368421052633</c:v>
                </c:pt>
                <c:pt idx="135">
                  <c:v>0.18585526315789475</c:v>
                </c:pt>
                <c:pt idx="136">
                  <c:v>0.2105263157894737</c:v>
                </c:pt>
                <c:pt idx="137">
                  <c:v>0.22203947368421059</c:v>
                </c:pt>
                <c:pt idx="138">
                  <c:v>0.22039473684210531</c:v>
                </c:pt>
                <c:pt idx="139">
                  <c:v>0.21381578947368429</c:v>
                </c:pt>
                <c:pt idx="140">
                  <c:v>0.24342105263157898</c:v>
                </c:pt>
                <c:pt idx="141">
                  <c:v>0.29111842105263158</c:v>
                </c:pt>
                <c:pt idx="142">
                  <c:v>0.30427631578947378</c:v>
                </c:pt>
                <c:pt idx="143">
                  <c:v>0.30756578947368424</c:v>
                </c:pt>
                <c:pt idx="144">
                  <c:v>0.29934210526315791</c:v>
                </c:pt>
                <c:pt idx="145">
                  <c:v>0.23026315789473692</c:v>
                </c:pt>
                <c:pt idx="146">
                  <c:v>0.22532894736842105</c:v>
                </c:pt>
                <c:pt idx="147">
                  <c:v>0.21875000000000003</c:v>
                </c:pt>
                <c:pt idx="148">
                  <c:v>0.21381578947368429</c:v>
                </c:pt>
                <c:pt idx="149">
                  <c:v>0.20723684210526314</c:v>
                </c:pt>
                <c:pt idx="150">
                  <c:v>0.18421052631578946</c:v>
                </c:pt>
                <c:pt idx="151">
                  <c:v>0.18256578947368418</c:v>
                </c:pt>
                <c:pt idx="152">
                  <c:v>0.16611842105263155</c:v>
                </c:pt>
                <c:pt idx="153">
                  <c:v>0.2105263157894737</c:v>
                </c:pt>
                <c:pt idx="154">
                  <c:v>0.20559210526315796</c:v>
                </c:pt>
                <c:pt idx="155">
                  <c:v>0.23355263157894737</c:v>
                </c:pt>
                <c:pt idx="156">
                  <c:v>0.22532894736842105</c:v>
                </c:pt>
                <c:pt idx="157">
                  <c:v>0.25822368421052633</c:v>
                </c:pt>
                <c:pt idx="158">
                  <c:v>0.23848684210526322</c:v>
                </c:pt>
                <c:pt idx="159">
                  <c:v>0.19572368421052636</c:v>
                </c:pt>
                <c:pt idx="160">
                  <c:v>0.18750000000000006</c:v>
                </c:pt>
                <c:pt idx="161">
                  <c:v>0.1710526315789474</c:v>
                </c:pt>
                <c:pt idx="162">
                  <c:v>0.20065789473684209</c:v>
                </c:pt>
                <c:pt idx="163">
                  <c:v>0.20394736842105268</c:v>
                </c:pt>
                <c:pt idx="164">
                  <c:v>0.19407894736842107</c:v>
                </c:pt>
                <c:pt idx="165">
                  <c:v>0.18914473684210534</c:v>
                </c:pt>
                <c:pt idx="166">
                  <c:v>0.17927631578947373</c:v>
                </c:pt>
                <c:pt idx="167">
                  <c:v>0.17598684210526316</c:v>
                </c:pt>
                <c:pt idx="168">
                  <c:v>0.17269736842105271</c:v>
                </c:pt>
                <c:pt idx="169">
                  <c:v>0.16447368421052638</c:v>
                </c:pt>
                <c:pt idx="170">
                  <c:v>0.15131578947368421</c:v>
                </c:pt>
                <c:pt idx="171">
                  <c:v>0.16118421052631582</c:v>
                </c:pt>
                <c:pt idx="172">
                  <c:v>0.1628289473684211</c:v>
                </c:pt>
                <c:pt idx="173">
                  <c:v>0.15789473684210523</c:v>
                </c:pt>
                <c:pt idx="174">
                  <c:v>0.15131578947368421</c:v>
                </c:pt>
                <c:pt idx="175">
                  <c:v>0.14309210526315788</c:v>
                </c:pt>
                <c:pt idx="176">
                  <c:v>0.1414473684210526</c:v>
                </c:pt>
                <c:pt idx="177">
                  <c:v>0.14802631578947376</c:v>
                </c:pt>
                <c:pt idx="178">
                  <c:v>0.13980263157894743</c:v>
                </c:pt>
                <c:pt idx="179">
                  <c:v>0.1332236842105263</c:v>
                </c:pt>
                <c:pt idx="180">
                  <c:v>0.14309210526315788</c:v>
                </c:pt>
                <c:pt idx="181">
                  <c:v>0.13815789473684215</c:v>
                </c:pt>
                <c:pt idx="182">
                  <c:v>0.12664473684210525</c:v>
                </c:pt>
                <c:pt idx="183">
                  <c:v>0.12500000000000003</c:v>
                </c:pt>
                <c:pt idx="184">
                  <c:v>0.12993421052631582</c:v>
                </c:pt>
                <c:pt idx="185">
                  <c:v>0.14309210526315788</c:v>
                </c:pt>
                <c:pt idx="186">
                  <c:v>0.12828947368421054</c:v>
                </c:pt>
                <c:pt idx="187">
                  <c:v>0.11677631578947371</c:v>
                </c:pt>
                <c:pt idx="188">
                  <c:v>0.11184210526315791</c:v>
                </c:pt>
                <c:pt idx="189">
                  <c:v>9.5394736842105282E-2</c:v>
                </c:pt>
                <c:pt idx="190">
                  <c:v>9.3749999999999986E-2</c:v>
                </c:pt>
                <c:pt idx="191">
                  <c:v>8.8815789473684251E-2</c:v>
                </c:pt>
                <c:pt idx="192">
                  <c:v>9.3749999999999986E-2</c:v>
                </c:pt>
                <c:pt idx="193">
                  <c:v>0.10032894736842109</c:v>
                </c:pt>
                <c:pt idx="194">
                  <c:v>7.401315789473685E-2</c:v>
                </c:pt>
                <c:pt idx="195">
                  <c:v>8.2236842105263164E-2</c:v>
                </c:pt>
                <c:pt idx="196">
                  <c:v>6.9078947368421045E-2</c:v>
                </c:pt>
                <c:pt idx="197">
                  <c:v>7.5657894736842132E-2</c:v>
                </c:pt>
                <c:pt idx="198">
                  <c:v>6.7434210526315819E-2</c:v>
                </c:pt>
                <c:pt idx="199">
                  <c:v>7.2368421052631624E-2</c:v>
                </c:pt>
                <c:pt idx="200">
                  <c:v>7.1052631578947381E-2</c:v>
                </c:pt>
                <c:pt idx="201">
                  <c:v>6.8421052631578952E-2</c:v>
                </c:pt>
                <c:pt idx="202">
                  <c:v>6.8421052631578952E-2</c:v>
                </c:pt>
                <c:pt idx="203">
                  <c:v>8.7500000000000008E-2</c:v>
                </c:pt>
                <c:pt idx="204">
                  <c:v>6.7105263157894765E-2</c:v>
                </c:pt>
                <c:pt idx="205">
                  <c:v>6.8421052631578952E-2</c:v>
                </c:pt>
                <c:pt idx="206">
                  <c:v>6.5789473684210523E-2</c:v>
                </c:pt>
                <c:pt idx="207">
                  <c:v>6.2500000000000014E-2</c:v>
                </c:pt>
                <c:pt idx="208">
                  <c:v>6.5789473684210523E-2</c:v>
                </c:pt>
                <c:pt idx="209">
                  <c:v>6.7105263157894765E-2</c:v>
                </c:pt>
                <c:pt idx="210">
                  <c:v>7.1710526315789475E-2</c:v>
                </c:pt>
                <c:pt idx="211">
                  <c:v>7.3026315789473703E-2</c:v>
                </c:pt>
                <c:pt idx="212">
                  <c:v>7.3684210526315796E-2</c:v>
                </c:pt>
                <c:pt idx="213">
                  <c:v>7.7631578947368468E-2</c:v>
                </c:pt>
                <c:pt idx="214">
                  <c:v>7.3026315789473703E-2</c:v>
                </c:pt>
                <c:pt idx="215">
                  <c:v>6.3157894736842107E-2</c:v>
                </c:pt>
                <c:pt idx="216">
                  <c:v>7.3684210526315796E-2</c:v>
                </c:pt>
                <c:pt idx="217">
                  <c:v>6.9078947368421045E-2</c:v>
                </c:pt>
                <c:pt idx="218">
                  <c:v>9.9342105263157884E-2</c:v>
                </c:pt>
                <c:pt idx="219">
                  <c:v>8.3552631578947406E-2</c:v>
                </c:pt>
                <c:pt idx="220">
                  <c:v>9.9342105263157884E-2</c:v>
                </c:pt>
                <c:pt idx="221">
                  <c:v>0.11513157894736843</c:v>
                </c:pt>
                <c:pt idx="222">
                  <c:v>0.1085526315789474</c:v>
                </c:pt>
                <c:pt idx="223">
                  <c:v>0.26644736842105265</c:v>
                </c:pt>
                <c:pt idx="224">
                  <c:v>0.42302631578947375</c:v>
                </c:pt>
                <c:pt idx="225">
                  <c:v>0.48618421052631577</c:v>
                </c:pt>
                <c:pt idx="226">
                  <c:v>0.43947368421052635</c:v>
                </c:pt>
                <c:pt idx="227">
                  <c:v>0.42105263157894735</c:v>
                </c:pt>
                <c:pt idx="228">
                  <c:v>0.44407894736842113</c:v>
                </c:pt>
                <c:pt idx="229">
                  <c:v>0.43421052631578955</c:v>
                </c:pt>
                <c:pt idx="230">
                  <c:v>0.54605263157894746</c:v>
                </c:pt>
                <c:pt idx="231">
                  <c:v>0.5993421052631579</c:v>
                </c:pt>
                <c:pt idx="232">
                  <c:v>1</c:v>
                </c:pt>
                <c:pt idx="233">
                  <c:v>0.96184210526315805</c:v>
                </c:pt>
                <c:pt idx="234">
                  <c:v>0.83486842105263148</c:v>
                </c:pt>
                <c:pt idx="235">
                  <c:v>0.73092105263157892</c:v>
                </c:pt>
                <c:pt idx="236">
                  <c:v>0.68684210526315781</c:v>
                </c:pt>
                <c:pt idx="237">
                  <c:v>0.63026315789473697</c:v>
                </c:pt>
                <c:pt idx="238">
                  <c:v>0.59407894736842115</c:v>
                </c:pt>
                <c:pt idx="239">
                  <c:v>0.72565789473684195</c:v>
                </c:pt>
                <c:pt idx="240">
                  <c:v>0.64473684210526327</c:v>
                </c:pt>
                <c:pt idx="241">
                  <c:v>0.60855263157894735</c:v>
                </c:pt>
                <c:pt idx="242">
                  <c:v>0.64736842105263159</c:v>
                </c:pt>
                <c:pt idx="243">
                  <c:v>0.76973684210526316</c:v>
                </c:pt>
                <c:pt idx="244">
                  <c:v>0.83486842105263148</c:v>
                </c:pt>
                <c:pt idx="245">
                  <c:v>0.75328947368421051</c:v>
                </c:pt>
                <c:pt idx="246">
                  <c:v>0.7421052631578946</c:v>
                </c:pt>
                <c:pt idx="247">
                  <c:v>0.72960526315789476</c:v>
                </c:pt>
                <c:pt idx="248">
                  <c:v>0.71118421052631575</c:v>
                </c:pt>
                <c:pt idx="249">
                  <c:v>0.67434210526315796</c:v>
                </c:pt>
                <c:pt idx="250">
                  <c:v>0.74605263157894741</c:v>
                </c:pt>
                <c:pt idx="251">
                  <c:v>0.70197368421052619</c:v>
                </c:pt>
                <c:pt idx="252">
                  <c:v>0.70460526315789485</c:v>
                </c:pt>
                <c:pt idx="253">
                  <c:v>0.71710526315789469</c:v>
                </c:pt>
                <c:pt idx="254">
                  <c:v>0.65723684210526312</c:v>
                </c:pt>
                <c:pt idx="255">
                  <c:v>0.62171052631578949</c:v>
                </c:pt>
                <c:pt idx="256">
                  <c:v>0.58881578947368418</c:v>
                </c:pt>
                <c:pt idx="257">
                  <c:v>0.65460526315789469</c:v>
                </c:pt>
                <c:pt idx="258">
                  <c:v>0.59078947368421053</c:v>
                </c:pt>
                <c:pt idx="259">
                  <c:v>0.58750000000000002</c:v>
                </c:pt>
                <c:pt idx="260">
                  <c:v>0.58157894736842108</c:v>
                </c:pt>
                <c:pt idx="261">
                  <c:v>0.58618421052631586</c:v>
                </c:pt>
                <c:pt idx="262">
                  <c:v>0.63552631578947372</c:v>
                </c:pt>
                <c:pt idx="263">
                  <c:v>0.63684210526315788</c:v>
                </c:pt>
                <c:pt idx="264">
                  <c:v>0.62302631578947365</c:v>
                </c:pt>
                <c:pt idx="265">
                  <c:v>0.669078947368421</c:v>
                </c:pt>
                <c:pt idx="266">
                  <c:v>0.63157894736842113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41A-AE09-D2E65B8F9388}"/>
            </c:ext>
          </c:extLst>
        </c:ser>
        <c:ser>
          <c:idx val="2"/>
          <c:order val="2"/>
          <c:tx>
            <c:v>Роснефть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Роснефть!$H$2:$H$268</c:f>
              <c:numCache>
                <c:formatCode>General</c:formatCode>
                <c:ptCount val="267"/>
                <c:pt idx="0">
                  <c:v>0</c:v>
                </c:pt>
                <c:pt idx="1">
                  <c:v>6.5452091767881262E-2</c:v>
                </c:pt>
                <c:pt idx="2">
                  <c:v>0.12584345479082326</c:v>
                </c:pt>
                <c:pt idx="3">
                  <c:v>7.6754385964912283E-2</c:v>
                </c:pt>
                <c:pt idx="4">
                  <c:v>0.18353576248313094</c:v>
                </c:pt>
                <c:pt idx="5">
                  <c:v>0.28205128205128205</c:v>
                </c:pt>
                <c:pt idx="6">
                  <c:v>0.22739541160593796</c:v>
                </c:pt>
                <c:pt idx="7">
                  <c:v>0.19989878542510134</c:v>
                </c:pt>
                <c:pt idx="8">
                  <c:v>0.19197031039136306</c:v>
                </c:pt>
                <c:pt idx="9">
                  <c:v>0.11707152496626187</c:v>
                </c:pt>
                <c:pt idx="10">
                  <c:v>0.11032388663967618</c:v>
                </c:pt>
                <c:pt idx="11">
                  <c:v>0.10340755735492581</c:v>
                </c:pt>
                <c:pt idx="12">
                  <c:v>0.19264507422402158</c:v>
                </c:pt>
                <c:pt idx="13">
                  <c:v>0.16987179487179488</c:v>
                </c:pt>
                <c:pt idx="14">
                  <c:v>0.16666666666666669</c:v>
                </c:pt>
                <c:pt idx="15">
                  <c:v>0.17408906882591094</c:v>
                </c:pt>
                <c:pt idx="16">
                  <c:v>0.16835357624831312</c:v>
                </c:pt>
                <c:pt idx="17">
                  <c:v>0.17830634278002699</c:v>
                </c:pt>
                <c:pt idx="18">
                  <c:v>0.17155870445344129</c:v>
                </c:pt>
                <c:pt idx="19">
                  <c:v>0.14608636977058034</c:v>
                </c:pt>
                <c:pt idx="20">
                  <c:v>9.2442645074224047E-2</c:v>
                </c:pt>
                <c:pt idx="21">
                  <c:v>0.10172064777327938</c:v>
                </c:pt>
                <c:pt idx="22">
                  <c:v>0.13022941970310389</c:v>
                </c:pt>
                <c:pt idx="23">
                  <c:v>0.1464237516869096</c:v>
                </c:pt>
                <c:pt idx="24">
                  <c:v>7.8609986504723395E-2</c:v>
                </c:pt>
                <c:pt idx="25">
                  <c:v>7.3549257759784117E-2</c:v>
                </c:pt>
                <c:pt idx="26">
                  <c:v>6.8825910931174114E-2</c:v>
                </c:pt>
                <c:pt idx="27">
                  <c:v>8.5695006747638358E-2</c:v>
                </c:pt>
                <c:pt idx="28">
                  <c:v>4.7233468286099867E-2</c:v>
                </c:pt>
                <c:pt idx="29">
                  <c:v>0.1015519568151147</c:v>
                </c:pt>
                <c:pt idx="30">
                  <c:v>9.7672064777327997E-2</c:v>
                </c:pt>
                <c:pt idx="31">
                  <c:v>0.1349527665317139</c:v>
                </c:pt>
                <c:pt idx="32">
                  <c:v>9.6659919028340105E-2</c:v>
                </c:pt>
                <c:pt idx="33">
                  <c:v>0.13410931174089069</c:v>
                </c:pt>
                <c:pt idx="34">
                  <c:v>0.12736167341430502</c:v>
                </c:pt>
                <c:pt idx="35">
                  <c:v>0.13259109311740896</c:v>
                </c:pt>
                <c:pt idx="36">
                  <c:v>0.16666666666666669</c:v>
                </c:pt>
                <c:pt idx="37">
                  <c:v>0.10728744939271259</c:v>
                </c:pt>
                <c:pt idx="38">
                  <c:v>9.4466936572199733E-2</c:v>
                </c:pt>
                <c:pt idx="39">
                  <c:v>0.20377867746288802</c:v>
                </c:pt>
                <c:pt idx="40">
                  <c:v>0.15789473684210531</c:v>
                </c:pt>
                <c:pt idx="41">
                  <c:v>0.15823211875843457</c:v>
                </c:pt>
                <c:pt idx="42">
                  <c:v>0.17375168690958176</c:v>
                </c:pt>
                <c:pt idx="43">
                  <c:v>0.19618758434547912</c:v>
                </c:pt>
                <c:pt idx="44">
                  <c:v>0.18252361673414305</c:v>
                </c:pt>
                <c:pt idx="45">
                  <c:v>0.22368421052631574</c:v>
                </c:pt>
                <c:pt idx="46">
                  <c:v>0.2078272604588394</c:v>
                </c:pt>
                <c:pt idx="47">
                  <c:v>0.15131578947368421</c:v>
                </c:pt>
                <c:pt idx="48">
                  <c:v>0.12904858299595143</c:v>
                </c:pt>
                <c:pt idx="49">
                  <c:v>0.14895411605937925</c:v>
                </c:pt>
                <c:pt idx="50">
                  <c:v>0.13225371120107968</c:v>
                </c:pt>
                <c:pt idx="51">
                  <c:v>0.15738866396761136</c:v>
                </c:pt>
                <c:pt idx="52">
                  <c:v>0.15452091767881246</c:v>
                </c:pt>
                <c:pt idx="53">
                  <c:v>8.6032388663967618E-2</c:v>
                </c:pt>
                <c:pt idx="54">
                  <c:v>0.14777327935222678</c:v>
                </c:pt>
                <c:pt idx="55">
                  <c:v>0.22216599190283401</c:v>
                </c:pt>
                <c:pt idx="56">
                  <c:v>0.25286774628879899</c:v>
                </c:pt>
                <c:pt idx="57">
                  <c:v>0.21626180836707151</c:v>
                </c:pt>
                <c:pt idx="58">
                  <c:v>0.23734817813765183</c:v>
                </c:pt>
                <c:pt idx="59">
                  <c:v>0.25877192982456149</c:v>
                </c:pt>
                <c:pt idx="60">
                  <c:v>0.3227058029689609</c:v>
                </c:pt>
                <c:pt idx="61">
                  <c:v>0.32051282051282065</c:v>
                </c:pt>
                <c:pt idx="62">
                  <c:v>0.36757759784075583</c:v>
                </c:pt>
                <c:pt idx="63">
                  <c:v>0.33029689608636981</c:v>
                </c:pt>
                <c:pt idx="64">
                  <c:v>0.32118758434547917</c:v>
                </c:pt>
                <c:pt idx="65">
                  <c:v>0.37078272604588397</c:v>
                </c:pt>
                <c:pt idx="66">
                  <c:v>0.34800944669365724</c:v>
                </c:pt>
                <c:pt idx="67">
                  <c:v>0.38967611336032404</c:v>
                </c:pt>
                <c:pt idx="68">
                  <c:v>0.48717948717948723</c:v>
                </c:pt>
                <c:pt idx="69">
                  <c:v>0.4129554655870446</c:v>
                </c:pt>
                <c:pt idx="70">
                  <c:v>0.39153171390013491</c:v>
                </c:pt>
                <c:pt idx="71">
                  <c:v>0.39827935222672062</c:v>
                </c:pt>
                <c:pt idx="72">
                  <c:v>0.38461538461538475</c:v>
                </c:pt>
                <c:pt idx="73">
                  <c:v>0.36487854251012153</c:v>
                </c:pt>
                <c:pt idx="74">
                  <c:v>0.44281376518218635</c:v>
                </c:pt>
                <c:pt idx="75">
                  <c:v>0.38478407557354921</c:v>
                </c:pt>
                <c:pt idx="76">
                  <c:v>0.42864372469635625</c:v>
                </c:pt>
                <c:pt idx="77">
                  <c:v>0.42459514170040485</c:v>
                </c:pt>
                <c:pt idx="78">
                  <c:v>0.39946018893387319</c:v>
                </c:pt>
                <c:pt idx="79">
                  <c:v>0.43319838056680166</c:v>
                </c:pt>
                <c:pt idx="80">
                  <c:v>0.43083670715249672</c:v>
                </c:pt>
                <c:pt idx="81">
                  <c:v>0.40114709851551961</c:v>
                </c:pt>
                <c:pt idx="82">
                  <c:v>0.41599190283400805</c:v>
                </c:pt>
                <c:pt idx="83">
                  <c:v>0.41919703103913641</c:v>
                </c:pt>
                <c:pt idx="84">
                  <c:v>0.48060053981106621</c:v>
                </c:pt>
                <c:pt idx="85">
                  <c:v>0.4856612685560055</c:v>
                </c:pt>
                <c:pt idx="86">
                  <c:v>0.48346828609986503</c:v>
                </c:pt>
                <c:pt idx="87">
                  <c:v>0.52564102564102566</c:v>
                </c:pt>
                <c:pt idx="88">
                  <c:v>0.52041160593792191</c:v>
                </c:pt>
                <c:pt idx="89">
                  <c:v>0.5042172739541162</c:v>
                </c:pt>
                <c:pt idx="90">
                  <c:v>0.45951417004048595</c:v>
                </c:pt>
                <c:pt idx="91">
                  <c:v>0.45512820512820518</c:v>
                </c:pt>
                <c:pt idx="92">
                  <c:v>0.49679487179487192</c:v>
                </c:pt>
                <c:pt idx="93">
                  <c:v>0.46457489878542518</c:v>
                </c:pt>
                <c:pt idx="94">
                  <c:v>0.48346828609986503</c:v>
                </c:pt>
                <c:pt idx="95">
                  <c:v>0.45681511470985159</c:v>
                </c:pt>
                <c:pt idx="96">
                  <c:v>0.45715249662618096</c:v>
                </c:pt>
                <c:pt idx="97">
                  <c:v>0.43994601889338736</c:v>
                </c:pt>
                <c:pt idx="98">
                  <c:v>0.45512820512820518</c:v>
                </c:pt>
                <c:pt idx="99">
                  <c:v>0.45006747638326589</c:v>
                </c:pt>
                <c:pt idx="100">
                  <c:v>0.55398110661268563</c:v>
                </c:pt>
                <c:pt idx="101">
                  <c:v>0.68792172739541169</c:v>
                </c:pt>
                <c:pt idx="102">
                  <c:v>0.59463562753036447</c:v>
                </c:pt>
                <c:pt idx="103">
                  <c:v>0.66194331983805677</c:v>
                </c:pt>
                <c:pt idx="104">
                  <c:v>0.62719298245614041</c:v>
                </c:pt>
                <c:pt idx="105">
                  <c:v>0.61201079622132259</c:v>
                </c:pt>
                <c:pt idx="106">
                  <c:v>0.61032388663967618</c:v>
                </c:pt>
                <c:pt idx="107">
                  <c:v>0.65924426450742246</c:v>
                </c:pt>
                <c:pt idx="108">
                  <c:v>0.64524291497975728</c:v>
                </c:pt>
                <c:pt idx="109">
                  <c:v>0.57692307692307709</c:v>
                </c:pt>
                <c:pt idx="110">
                  <c:v>0.49730094466936575</c:v>
                </c:pt>
                <c:pt idx="111">
                  <c:v>0.46018893387314447</c:v>
                </c:pt>
                <c:pt idx="112">
                  <c:v>0.43825910931174095</c:v>
                </c:pt>
                <c:pt idx="113">
                  <c:v>0.36572199730094473</c:v>
                </c:pt>
                <c:pt idx="114">
                  <c:v>0.36386639676113364</c:v>
                </c:pt>
                <c:pt idx="115">
                  <c:v>0.36791497975708498</c:v>
                </c:pt>
                <c:pt idx="116">
                  <c:v>0.3943994601889339</c:v>
                </c:pt>
                <c:pt idx="117">
                  <c:v>0.43640350877192985</c:v>
                </c:pt>
                <c:pt idx="118">
                  <c:v>0.36825236167341435</c:v>
                </c:pt>
                <c:pt idx="119">
                  <c:v>0.37381916329284748</c:v>
                </c:pt>
                <c:pt idx="120">
                  <c:v>0.37331309041835364</c:v>
                </c:pt>
                <c:pt idx="121">
                  <c:v>0.35711875843454793</c:v>
                </c:pt>
                <c:pt idx="122">
                  <c:v>0.34041835357624833</c:v>
                </c:pt>
                <c:pt idx="123">
                  <c:v>0.33569500674763847</c:v>
                </c:pt>
                <c:pt idx="124">
                  <c:v>0.32860998650472339</c:v>
                </c:pt>
                <c:pt idx="125">
                  <c:v>0.31848852901484487</c:v>
                </c:pt>
                <c:pt idx="126">
                  <c:v>0.3353576248313091</c:v>
                </c:pt>
                <c:pt idx="127">
                  <c:v>0.33704453441295551</c:v>
                </c:pt>
                <c:pt idx="128">
                  <c:v>0.38933873144399467</c:v>
                </c:pt>
                <c:pt idx="129">
                  <c:v>0.39271255060728749</c:v>
                </c:pt>
                <c:pt idx="130">
                  <c:v>0.37516869095816474</c:v>
                </c:pt>
                <c:pt idx="131">
                  <c:v>0.37584345479082326</c:v>
                </c:pt>
                <c:pt idx="132">
                  <c:v>0.37381916329284748</c:v>
                </c:pt>
                <c:pt idx="133">
                  <c:v>0.33502024291497973</c:v>
                </c:pt>
                <c:pt idx="134">
                  <c:v>0.36909581646423756</c:v>
                </c:pt>
                <c:pt idx="135">
                  <c:v>0.32844129554655871</c:v>
                </c:pt>
                <c:pt idx="136">
                  <c:v>0.31528340080971667</c:v>
                </c:pt>
                <c:pt idx="137">
                  <c:v>0.32017543859649128</c:v>
                </c:pt>
                <c:pt idx="138">
                  <c:v>0.32894736842105277</c:v>
                </c:pt>
                <c:pt idx="139">
                  <c:v>0.36555330634278005</c:v>
                </c:pt>
                <c:pt idx="140">
                  <c:v>0.38157894736842107</c:v>
                </c:pt>
                <c:pt idx="141">
                  <c:v>0.37145748987854255</c:v>
                </c:pt>
                <c:pt idx="142">
                  <c:v>0.3790485829959514</c:v>
                </c:pt>
                <c:pt idx="143">
                  <c:v>0.38461538461538475</c:v>
                </c:pt>
                <c:pt idx="144">
                  <c:v>0.38259109311740896</c:v>
                </c:pt>
                <c:pt idx="145">
                  <c:v>0.38866396761133615</c:v>
                </c:pt>
                <c:pt idx="146">
                  <c:v>0.38933873144399467</c:v>
                </c:pt>
                <c:pt idx="147">
                  <c:v>0.37516869095816474</c:v>
                </c:pt>
                <c:pt idx="148">
                  <c:v>0.41413630229419718</c:v>
                </c:pt>
                <c:pt idx="149">
                  <c:v>0.31747638326585698</c:v>
                </c:pt>
                <c:pt idx="150">
                  <c:v>0.32793522267206487</c:v>
                </c:pt>
                <c:pt idx="151">
                  <c:v>0.28812415654520923</c:v>
                </c:pt>
                <c:pt idx="152">
                  <c:v>0.29402834008097173</c:v>
                </c:pt>
                <c:pt idx="153">
                  <c:v>0.31393387314439941</c:v>
                </c:pt>
                <c:pt idx="154">
                  <c:v>0.29402834008097173</c:v>
                </c:pt>
                <c:pt idx="155">
                  <c:v>0.28643724696356282</c:v>
                </c:pt>
                <c:pt idx="156">
                  <c:v>0.35543184885290147</c:v>
                </c:pt>
                <c:pt idx="157">
                  <c:v>0.39726720647773289</c:v>
                </c:pt>
                <c:pt idx="158">
                  <c:v>0.40958164642375172</c:v>
                </c:pt>
                <c:pt idx="159">
                  <c:v>0.48987854251012153</c:v>
                </c:pt>
                <c:pt idx="160">
                  <c:v>0.44973009446693657</c:v>
                </c:pt>
                <c:pt idx="161">
                  <c:v>0.39794197031039147</c:v>
                </c:pt>
                <c:pt idx="162">
                  <c:v>0.39676113360323889</c:v>
                </c:pt>
                <c:pt idx="163">
                  <c:v>0.44095816464237525</c:v>
                </c:pt>
                <c:pt idx="164">
                  <c:v>0.38090418353576255</c:v>
                </c:pt>
                <c:pt idx="165">
                  <c:v>0.35981781376518224</c:v>
                </c:pt>
                <c:pt idx="166">
                  <c:v>0.38022941970310398</c:v>
                </c:pt>
                <c:pt idx="167">
                  <c:v>0.36403508771929827</c:v>
                </c:pt>
                <c:pt idx="168">
                  <c:v>0.36201079622132248</c:v>
                </c:pt>
                <c:pt idx="169">
                  <c:v>0.38124156545209187</c:v>
                </c:pt>
                <c:pt idx="170">
                  <c:v>0.39271255060728749</c:v>
                </c:pt>
                <c:pt idx="171">
                  <c:v>0.44652496626180838</c:v>
                </c:pt>
                <c:pt idx="172">
                  <c:v>0.58839406207827272</c:v>
                </c:pt>
                <c:pt idx="173">
                  <c:v>0.60779352226720651</c:v>
                </c:pt>
                <c:pt idx="174">
                  <c:v>0.65738866396761142</c:v>
                </c:pt>
                <c:pt idx="175">
                  <c:v>0.60863697705802977</c:v>
                </c:pt>
                <c:pt idx="176">
                  <c:v>0.57928475033738203</c:v>
                </c:pt>
                <c:pt idx="177">
                  <c:v>0.59362348178137658</c:v>
                </c:pt>
                <c:pt idx="178">
                  <c:v>0.59227395411605932</c:v>
                </c:pt>
                <c:pt idx="179">
                  <c:v>0.59598515519568163</c:v>
                </c:pt>
                <c:pt idx="180">
                  <c:v>0.62145748987854266</c:v>
                </c:pt>
                <c:pt idx="181">
                  <c:v>0.63950742240215919</c:v>
                </c:pt>
                <c:pt idx="182">
                  <c:v>0.66396761133603244</c:v>
                </c:pt>
                <c:pt idx="183">
                  <c:v>0.67577597840755732</c:v>
                </c:pt>
                <c:pt idx="184">
                  <c:v>0.62972334682861009</c:v>
                </c:pt>
                <c:pt idx="185">
                  <c:v>0.6643049932523617</c:v>
                </c:pt>
                <c:pt idx="186">
                  <c:v>0.69045209176788136</c:v>
                </c:pt>
                <c:pt idx="187">
                  <c:v>0.76467611336032393</c:v>
                </c:pt>
                <c:pt idx="188">
                  <c:v>0.73954116059379227</c:v>
                </c:pt>
                <c:pt idx="189">
                  <c:v>0.74730094466936592</c:v>
                </c:pt>
                <c:pt idx="190">
                  <c:v>0.77294197031039136</c:v>
                </c:pt>
                <c:pt idx="191">
                  <c:v>0.78593117408906898</c:v>
                </c:pt>
                <c:pt idx="192">
                  <c:v>0.79200404858299611</c:v>
                </c:pt>
                <c:pt idx="193">
                  <c:v>0.7887989203778677</c:v>
                </c:pt>
                <c:pt idx="194">
                  <c:v>0.96626180836707154</c:v>
                </c:pt>
                <c:pt idx="195">
                  <c:v>1</c:v>
                </c:pt>
                <c:pt idx="196">
                  <c:v>0.87213225371120118</c:v>
                </c:pt>
                <c:pt idx="197">
                  <c:v>0.87854251012145745</c:v>
                </c:pt>
                <c:pt idx="198">
                  <c:v>0.83232118758434559</c:v>
                </c:pt>
                <c:pt idx="199">
                  <c:v>0.85357624831309054</c:v>
                </c:pt>
                <c:pt idx="200">
                  <c:v>0.88394062078272606</c:v>
                </c:pt>
                <c:pt idx="201">
                  <c:v>0.72284075573549278</c:v>
                </c:pt>
                <c:pt idx="202">
                  <c:v>0.67004048582995956</c:v>
                </c:pt>
                <c:pt idx="203">
                  <c:v>0.73043184885290169</c:v>
                </c:pt>
                <c:pt idx="204">
                  <c:v>0.78407557354925783</c:v>
                </c:pt>
                <c:pt idx="205">
                  <c:v>0.71322537112010809</c:v>
                </c:pt>
                <c:pt idx="206">
                  <c:v>0.7031039136302295</c:v>
                </c:pt>
                <c:pt idx="207">
                  <c:v>0.76214574898785437</c:v>
                </c:pt>
                <c:pt idx="208">
                  <c:v>0.75506072874493924</c:v>
                </c:pt>
                <c:pt idx="209">
                  <c:v>0.76923076923076938</c:v>
                </c:pt>
                <c:pt idx="210">
                  <c:v>0.71896086369770584</c:v>
                </c:pt>
                <c:pt idx="211">
                  <c:v>0.69973009446693668</c:v>
                </c:pt>
                <c:pt idx="212">
                  <c:v>0.69281376518218629</c:v>
                </c:pt>
                <c:pt idx="213">
                  <c:v>0.69163292847503388</c:v>
                </c:pt>
                <c:pt idx="214">
                  <c:v>0.6643049932523617</c:v>
                </c:pt>
                <c:pt idx="215">
                  <c:v>0.65755735492577605</c:v>
                </c:pt>
                <c:pt idx="216">
                  <c:v>0.64659244264507432</c:v>
                </c:pt>
                <c:pt idx="217">
                  <c:v>0.65924426450742246</c:v>
                </c:pt>
                <c:pt idx="218">
                  <c:v>0.65671390013495279</c:v>
                </c:pt>
                <c:pt idx="219">
                  <c:v>0.68083670715249667</c:v>
                </c:pt>
                <c:pt idx="220">
                  <c:v>0.69298245614035092</c:v>
                </c:pt>
                <c:pt idx="221">
                  <c:v>0.72503373819163297</c:v>
                </c:pt>
                <c:pt idx="222">
                  <c:v>0.76214574898785437</c:v>
                </c:pt>
                <c:pt idx="223">
                  <c:v>0.76045883940620795</c:v>
                </c:pt>
                <c:pt idx="224">
                  <c:v>0.76872469635627538</c:v>
                </c:pt>
                <c:pt idx="225">
                  <c:v>0.73195006747638336</c:v>
                </c:pt>
                <c:pt idx="226">
                  <c:v>0.69888663967611342</c:v>
                </c:pt>
                <c:pt idx="227">
                  <c:v>0.69635627530364375</c:v>
                </c:pt>
                <c:pt idx="228">
                  <c:v>0.73009446693657232</c:v>
                </c:pt>
                <c:pt idx="229">
                  <c:v>0.76383265856950078</c:v>
                </c:pt>
                <c:pt idx="230">
                  <c:v>0.71845479082321195</c:v>
                </c:pt>
                <c:pt idx="231">
                  <c:v>0.67948717948717952</c:v>
                </c:pt>
                <c:pt idx="232">
                  <c:v>0.71693657219973028</c:v>
                </c:pt>
                <c:pt idx="233">
                  <c:v>0.70141700404858309</c:v>
                </c:pt>
                <c:pt idx="234">
                  <c:v>0.71541835357624828</c:v>
                </c:pt>
                <c:pt idx="235">
                  <c:v>0.71744264507422406</c:v>
                </c:pt>
                <c:pt idx="236">
                  <c:v>0.72149122807017552</c:v>
                </c:pt>
                <c:pt idx="237">
                  <c:v>0.73178137651821873</c:v>
                </c:pt>
                <c:pt idx="238">
                  <c:v>0.69213900134952777</c:v>
                </c:pt>
                <c:pt idx="239">
                  <c:v>0.668016194331984</c:v>
                </c:pt>
                <c:pt idx="240">
                  <c:v>0.66852226720647778</c:v>
                </c:pt>
                <c:pt idx="241">
                  <c:v>0.67139001349527683</c:v>
                </c:pt>
                <c:pt idx="242">
                  <c:v>0.67594466936572206</c:v>
                </c:pt>
                <c:pt idx="243">
                  <c:v>0.72975708502024295</c:v>
                </c:pt>
                <c:pt idx="244">
                  <c:v>0.6864035087719299</c:v>
                </c:pt>
                <c:pt idx="245">
                  <c:v>0.74797570850202444</c:v>
                </c:pt>
                <c:pt idx="246">
                  <c:v>0.72840755735492591</c:v>
                </c:pt>
                <c:pt idx="247">
                  <c:v>0.7031039136302295</c:v>
                </c:pt>
                <c:pt idx="248">
                  <c:v>0.6918016194331984</c:v>
                </c:pt>
                <c:pt idx="249">
                  <c:v>0.7031039136302295</c:v>
                </c:pt>
                <c:pt idx="250">
                  <c:v>0.72452766531713919</c:v>
                </c:pt>
                <c:pt idx="251">
                  <c:v>0.76855600539811064</c:v>
                </c:pt>
                <c:pt idx="252">
                  <c:v>0.83552631578947378</c:v>
                </c:pt>
                <c:pt idx="253">
                  <c:v>0.84817813765182193</c:v>
                </c:pt>
                <c:pt idx="254">
                  <c:v>0.8313090418353577</c:v>
                </c:pt>
                <c:pt idx="255">
                  <c:v>0.79082321187584348</c:v>
                </c:pt>
                <c:pt idx="256">
                  <c:v>0.80769230769230782</c:v>
                </c:pt>
                <c:pt idx="257">
                  <c:v>0.82489878542510142</c:v>
                </c:pt>
                <c:pt idx="258">
                  <c:v>0.82709176788124161</c:v>
                </c:pt>
                <c:pt idx="259">
                  <c:v>0.83299595141700411</c:v>
                </c:pt>
                <c:pt idx="260">
                  <c:v>0.84446693657219973</c:v>
                </c:pt>
                <c:pt idx="261">
                  <c:v>0.90047233468286103</c:v>
                </c:pt>
                <c:pt idx="262">
                  <c:v>0.93977732793522262</c:v>
                </c:pt>
                <c:pt idx="263">
                  <c:v>0.90215924426450744</c:v>
                </c:pt>
                <c:pt idx="264">
                  <c:v>0.92408906882591091</c:v>
                </c:pt>
                <c:pt idx="265">
                  <c:v>0.86707152496626183</c:v>
                </c:pt>
                <c:pt idx="266">
                  <c:v>0.86504723346828605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41A-AE09-D2E65B8F9388}"/>
            </c:ext>
          </c:extLst>
        </c:ser>
        <c:ser>
          <c:idx val="3"/>
          <c:order val="3"/>
          <c:tx>
            <c:v>Белон ао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'Белон ао'!$H$2:$H$268</c:f>
              <c:numCache>
                <c:formatCode>General</c:formatCode>
                <c:ptCount val="267"/>
                <c:pt idx="0">
                  <c:v>0.38014981273408244</c:v>
                </c:pt>
                <c:pt idx="1">
                  <c:v>0.36516853932584276</c:v>
                </c:pt>
                <c:pt idx="2">
                  <c:v>0.40074906367041191</c:v>
                </c:pt>
                <c:pt idx="3">
                  <c:v>0.55992509363295884</c:v>
                </c:pt>
                <c:pt idx="4">
                  <c:v>0.62359550561797761</c:v>
                </c:pt>
                <c:pt idx="5">
                  <c:v>0.58052434456928836</c:v>
                </c:pt>
                <c:pt idx="6">
                  <c:v>0.72471910112359539</c:v>
                </c:pt>
                <c:pt idx="7">
                  <c:v>0.80149812734082382</c:v>
                </c:pt>
                <c:pt idx="8">
                  <c:v>0.88951310861423227</c:v>
                </c:pt>
                <c:pt idx="9">
                  <c:v>0.52434456928838946</c:v>
                </c:pt>
                <c:pt idx="10">
                  <c:v>0.55617977528089879</c:v>
                </c:pt>
                <c:pt idx="11">
                  <c:v>0.49625468164794018</c:v>
                </c:pt>
                <c:pt idx="12">
                  <c:v>0.61423220973782766</c:v>
                </c:pt>
                <c:pt idx="13">
                  <c:v>0.5056179775280899</c:v>
                </c:pt>
                <c:pt idx="14">
                  <c:v>0.51685393258426959</c:v>
                </c:pt>
                <c:pt idx="15">
                  <c:v>0.49063670411985022</c:v>
                </c:pt>
                <c:pt idx="16">
                  <c:v>0.45318352059925093</c:v>
                </c:pt>
                <c:pt idx="17">
                  <c:v>0.45880149812734089</c:v>
                </c:pt>
                <c:pt idx="18">
                  <c:v>0.40636704119850187</c:v>
                </c:pt>
                <c:pt idx="19">
                  <c:v>0.4382022471910112</c:v>
                </c:pt>
                <c:pt idx="20">
                  <c:v>0.48876404494382031</c:v>
                </c:pt>
                <c:pt idx="21">
                  <c:v>0.4662921348314607</c:v>
                </c:pt>
                <c:pt idx="22">
                  <c:v>0.44943820224719111</c:v>
                </c:pt>
                <c:pt idx="23">
                  <c:v>0.46441947565543079</c:v>
                </c:pt>
                <c:pt idx="24">
                  <c:v>0.44569288389513106</c:v>
                </c:pt>
                <c:pt idx="25">
                  <c:v>0.44943820224719111</c:v>
                </c:pt>
                <c:pt idx="26">
                  <c:v>0.44943820224719111</c:v>
                </c:pt>
                <c:pt idx="27">
                  <c:v>0.57677902621722854</c:v>
                </c:pt>
                <c:pt idx="28">
                  <c:v>0.49625468164794018</c:v>
                </c:pt>
                <c:pt idx="29">
                  <c:v>0.53558052434456938</c:v>
                </c:pt>
                <c:pt idx="30">
                  <c:v>0.48314606741573035</c:v>
                </c:pt>
                <c:pt idx="31">
                  <c:v>0.48689138576779023</c:v>
                </c:pt>
                <c:pt idx="32">
                  <c:v>0.52808988764044951</c:v>
                </c:pt>
                <c:pt idx="33">
                  <c:v>0.54307116104868924</c:v>
                </c:pt>
                <c:pt idx="34">
                  <c:v>0.56928838951310845</c:v>
                </c:pt>
                <c:pt idx="35">
                  <c:v>0.54681647940074907</c:v>
                </c:pt>
                <c:pt idx="36">
                  <c:v>0.55805243445692898</c:v>
                </c:pt>
                <c:pt idx="37">
                  <c:v>0.43071161048689138</c:v>
                </c:pt>
                <c:pt idx="38">
                  <c:v>0.40449438202247195</c:v>
                </c:pt>
                <c:pt idx="39">
                  <c:v>0.47191011235955049</c:v>
                </c:pt>
                <c:pt idx="40">
                  <c:v>0.49812734082397009</c:v>
                </c:pt>
                <c:pt idx="41">
                  <c:v>0.47565543071161048</c:v>
                </c:pt>
                <c:pt idx="42">
                  <c:v>0.55430711610486894</c:v>
                </c:pt>
                <c:pt idx="43">
                  <c:v>0.5056179775280899</c:v>
                </c:pt>
                <c:pt idx="44">
                  <c:v>0.55805243445692898</c:v>
                </c:pt>
                <c:pt idx="45">
                  <c:v>0.58052434456928836</c:v>
                </c:pt>
                <c:pt idx="46">
                  <c:v>0.52434456928838946</c:v>
                </c:pt>
                <c:pt idx="47">
                  <c:v>0.54307116104868924</c:v>
                </c:pt>
                <c:pt idx="48">
                  <c:v>0.49063670411985022</c:v>
                </c:pt>
                <c:pt idx="49">
                  <c:v>0.53183520599250933</c:v>
                </c:pt>
                <c:pt idx="50">
                  <c:v>0.51310861423220977</c:v>
                </c:pt>
                <c:pt idx="51">
                  <c:v>0.5617977528089888</c:v>
                </c:pt>
                <c:pt idx="52">
                  <c:v>0.97003745318352053</c:v>
                </c:pt>
                <c:pt idx="53">
                  <c:v>0.49438202247191004</c:v>
                </c:pt>
                <c:pt idx="54">
                  <c:v>0.55056179775280911</c:v>
                </c:pt>
                <c:pt idx="55">
                  <c:v>0.55056179775280911</c:v>
                </c:pt>
                <c:pt idx="56">
                  <c:v>0.59176029962546817</c:v>
                </c:pt>
                <c:pt idx="57">
                  <c:v>0.57677902621722854</c:v>
                </c:pt>
                <c:pt idx="58">
                  <c:v>0.58052434456928836</c:v>
                </c:pt>
                <c:pt idx="59">
                  <c:v>0.58801498127340834</c:v>
                </c:pt>
                <c:pt idx="60">
                  <c:v>0.61048689138576773</c:v>
                </c:pt>
                <c:pt idx="61">
                  <c:v>0.76779026217228463</c:v>
                </c:pt>
                <c:pt idx="62">
                  <c:v>0.70037453183520604</c:v>
                </c:pt>
                <c:pt idx="63">
                  <c:v>0.73782771535580516</c:v>
                </c:pt>
                <c:pt idx="64">
                  <c:v>0.72659176029962569</c:v>
                </c:pt>
                <c:pt idx="65">
                  <c:v>0.94756554307116114</c:v>
                </c:pt>
                <c:pt idx="66">
                  <c:v>0.83895131086142327</c:v>
                </c:pt>
                <c:pt idx="67">
                  <c:v>0.77902621722846443</c:v>
                </c:pt>
                <c:pt idx="68">
                  <c:v>0.73408239700374533</c:v>
                </c:pt>
                <c:pt idx="69">
                  <c:v>0.63670411985018738</c:v>
                </c:pt>
                <c:pt idx="70">
                  <c:v>0.69662921348314621</c:v>
                </c:pt>
                <c:pt idx="71">
                  <c:v>0.66666666666666674</c:v>
                </c:pt>
                <c:pt idx="72">
                  <c:v>0.7078651685393258</c:v>
                </c:pt>
                <c:pt idx="73">
                  <c:v>0.6404494382022472</c:v>
                </c:pt>
                <c:pt idx="74">
                  <c:v>0.67041198501872667</c:v>
                </c:pt>
                <c:pt idx="75">
                  <c:v>0.68164794007490648</c:v>
                </c:pt>
                <c:pt idx="76">
                  <c:v>0.67790262172284632</c:v>
                </c:pt>
                <c:pt idx="77">
                  <c:v>0.67790262172284632</c:v>
                </c:pt>
                <c:pt idx="78">
                  <c:v>0.68164794007490648</c:v>
                </c:pt>
                <c:pt idx="79">
                  <c:v>0.5955056179775281</c:v>
                </c:pt>
                <c:pt idx="80">
                  <c:v>0.66292134831460658</c:v>
                </c:pt>
                <c:pt idx="81">
                  <c:v>0.74906367041198507</c:v>
                </c:pt>
                <c:pt idx="82">
                  <c:v>0.67041198501872667</c:v>
                </c:pt>
                <c:pt idx="83">
                  <c:v>0.68913857677902624</c:v>
                </c:pt>
                <c:pt idx="84">
                  <c:v>0.76029962546816487</c:v>
                </c:pt>
                <c:pt idx="85">
                  <c:v>0.85393258426966301</c:v>
                </c:pt>
                <c:pt idx="86">
                  <c:v>0.76779026217228463</c:v>
                </c:pt>
                <c:pt idx="87">
                  <c:v>0.98127340823970044</c:v>
                </c:pt>
                <c:pt idx="88">
                  <c:v>0.80149812734082382</c:v>
                </c:pt>
                <c:pt idx="89">
                  <c:v>0.87640449438202239</c:v>
                </c:pt>
                <c:pt idx="90">
                  <c:v>0.77528089887640461</c:v>
                </c:pt>
                <c:pt idx="91">
                  <c:v>0.81273408239700373</c:v>
                </c:pt>
                <c:pt idx="92">
                  <c:v>0.66666666666666674</c:v>
                </c:pt>
                <c:pt idx="93">
                  <c:v>0.71161048689138595</c:v>
                </c:pt>
                <c:pt idx="94">
                  <c:v>0.9213483146067416</c:v>
                </c:pt>
                <c:pt idx="95">
                  <c:v>0.86142322097378277</c:v>
                </c:pt>
                <c:pt idx="96">
                  <c:v>0.92509363295880143</c:v>
                </c:pt>
                <c:pt idx="97">
                  <c:v>1</c:v>
                </c:pt>
                <c:pt idx="98">
                  <c:v>0.9550561797752809</c:v>
                </c:pt>
                <c:pt idx="99">
                  <c:v>0.94007490636704116</c:v>
                </c:pt>
                <c:pt idx="100">
                  <c:v>0.94382022471910099</c:v>
                </c:pt>
                <c:pt idx="101">
                  <c:v>0.92883895131086158</c:v>
                </c:pt>
                <c:pt idx="102">
                  <c:v>0.81647940074906356</c:v>
                </c:pt>
                <c:pt idx="103">
                  <c:v>0.90262172284644204</c:v>
                </c:pt>
                <c:pt idx="104">
                  <c:v>0.86142322097378277</c:v>
                </c:pt>
                <c:pt idx="105">
                  <c:v>0.80524344569288409</c:v>
                </c:pt>
                <c:pt idx="106">
                  <c:v>0.80149812734082382</c:v>
                </c:pt>
                <c:pt idx="107">
                  <c:v>0.80524344569288409</c:v>
                </c:pt>
                <c:pt idx="108">
                  <c:v>0.82022471910112371</c:v>
                </c:pt>
                <c:pt idx="109">
                  <c:v>0.76029962546816487</c:v>
                </c:pt>
                <c:pt idx="110">
                  <c:v>0.70037453183520604</c:v>
                </c:pt>
                <c:pt idx="111">
                  <c:v>0.6741573033707865</c:v>
                </c:pt>
                <c:pt idx="112">
                  <c:v>0.60299625468164808</c:v>
                </c:pt>
                <c:pt idx="113">
                  <c:v>0.54307116104868924</c:v>
                </c:pt>
                <c:pt idx="114">
                  <c:v>0.52434456928838946</c:v>
                </c:pt>
                <c:pt idx="115">
                  <c:v>0.51310861423220977</c:v>
                </c:pt>
                <c:pt idx="116">
                  <c:v>0.44194756554307124</c:v>
                </c:pt>
                <c:pt idx="117">
                  <c:v>0.43071161048689138</c:v>
                </c:pt>
                <c:pt idx="118">
                  <c:v>0.27715355805243452</c:v>
                </c:pt>
                <c:pt idx="119">
                  <c:v>0.11235955056179769</c:v>
                </c:pt>
                <c:pt idx="120">
                  <c:v>0.14232209737827711</c:v>
                </c:pt>
                <c:pt idx="121">
                  <c:v>8.9887640449438283E-2</c:v>
                </c:pt>
                <c:pt idx="122">
                  <c:v>8.2397003745318428E-2</c:v>
                </c:pt>
                <c:pt idx="123">
                  <c:v>0.10112359550561799</c:v>
                </c:pt>
                <c:pt idx="124">
                  <c:v>5.2434456928838996E-2</c:v>
                </c:pt>
                <c:pt idx="125">
                  <c:v>5.2434456928838996E-2</c:v>
                </c:pt>
                <c:pt idx="126">
                  <c:v>3.7453183520599287E-2</c:v>
                </c:pt>
                <c:pt idx="127">
                  <c:v>2.2471910112359571E-2</c:v>
                </c:pt>
                <c:pt idx="128">
                  <c:v>2.6217228464419415E-2</c:v>
                </c:pt>
                <c:pt idx="129">
                  <c:v>0</c:v>
                </c:pt>
                <c:pt idx="130">
                  <c:v>0.10861423220973784</c:v>
                </c:pt>
                <c:pt idx="131">
                  <c:v>0.20599250936329583</c:v>
                </c:pt>
                <c:pt idx="132">
                  <c:v>0.16853932584269671</c:v>
                </c:pt>
                <c:pt idx="133">
                  <c:v>0.16104868913857684</c:v>
                </c:pt>
                <c:pt idx="134">
                  <c:v>0.20973782771535582</c:v>
                </c:pt>
                <c:pt idx="135">
                  <c:v>0.21722846441947569</c:v>
                </c:pt>
                <c:pt idx="136">
                  <c:v>0.20599250936329583</c:v>
                </c:pt>
                <c:pt idx="137">
                  <c:v>0.17602996254681655</c:v>
                </c:pt>
                <c:pt idx="138">
                  <c:v>0.14981273408239698</c:v>
                </c:pt>
                <c:pt idx="139">
                  <c:v>0.20599250936329583</c:v>
                </c:pt>
                <c:pt idx="140">
                  <c:v>0.2322097378277154</c:v>
                </c:pt>
                <c:pt idx="141">
                  <c:v>0.19101123595505609</c:v>
                </c:pt>
                <c:pt idx="142">
                  <c:v>0.20973782771535582</c:v>
                </c:pt>
                <c:pt idx="143">
                  <c:v>0.1797752808988764</c:v>
                </c:pt>
                <c:pt idx="144">
                  <c:v>0.18726591760299627</c:v>
                </c:pt>
                <c:pt idx="145">
                  <c:v>0.1797752808988764</c:v>
                </c:pt>
                <c:pt idx="146">
                  <c:v>0.16104868913857684</c:v>
                </c:pt>
                <c:pt idx="147">
                  <c:v>0.16479400749063669</c:v>
                </c:pt>
                <c:pt idx="148">
                  <c:v>0.153558052434457</c:v>
                </c:pt>
                <c:pt idx="149">
                  <c:v>0.1273408239700374</c:v>
                </c:pt>
                <c:pt idx="150">
                  <c:v>0.11985018726591755</c:v>
                </c:pt>
                <c:pt idx="151">
                  <c:v>0.10486891385767783</c:v>
                </c:pt>
                <c:pt idx="152">
                  <c:v>0.13108614232209742</c:v>
                </c:pt>
                <c:pt idx="153">
                  <c:v>0.1161048689138577</c:v>
                </c:pt>
                <c:pt idx="154">
                  <c:v>0.10486891385767783</c:v>
                </c:pt>
                <c:pt idx="155">
                  <c:v>7.4906367041198574E-2</c:v>
                </c:pt>
                <c:pt idx="156">
                  <c:v>9.3632958801498134E-2</c:v>
                </c:pt>
                <c:pt idx="157">
                  <c:v>0.10861423220973784</c:v>
                </c:pt>
                <c:pt idx="158">
                  <c:v>0.18726591760299627</c:v>
                </c:pt>
                <c:pt idx="159">
                  <c:v>0.21722846441947569</c:v>
                </c:pt>
                <c:pt idx="160">
                  <c:v>0.18352059925093642</c:v>
                </c:pt>
                <c:pt idx="161">
                  <c:v>0.12359550561797755</c:v>
                </c:pt>
                <c:pt idx="162">
                  <c:v>0.153558052434457</c:v>
                </c:pt>
                <c:pt idx="163">
                  <c:v>0.14606741573033713</c:v>
                </c:pt>
                <c:pt idx="164">
                  <c:v>0.1273408239700374</c:v>
                </c:pt>
                <c:pt idx="165">
                  <c:v>0.13483146067415727</c:v>
                </c:pt>
                <c:pt idx="166">
                  <c:v>0.13857677902621726</c:v>
                </c:pt>
                <c:pt idx="167">
                  <c:v>0.13483146067415727</c:v>
                </c:pt>
                <c:pt idx="168">
                  <c:v>0.1273408239700374</c:v>
                </c:pt>
                <c:pt idx="169">
                  <c:v>0.1161048689138577</c:v>
                </c:pt>
                <c:pt idx="170">
                  <c:v>5.6179775280898847E-2</c:v>
                </c:pt>
                <c:pt idx="171">
                  <c:v>4.8689138576778986E-2</c:v>
                </c:pt>
                <c:pt idx="172">
                  <c:v>7.8651685393258411E-2</c:v>
                </c:pt>
                <c:pt idx="173">
                  <c:v>9.3632958801498134E-2</c:v>
                </c:pt>
                <c:pt idx="174">
                  <c:v>9.3632958801498134E-2</c:v>
                </c:pt>
                <c:pt idx="175">
                  <c:v>8.2397003745318428E-2</c:v>
                </c:pt>
                <c:pt idx="176">
                  <c:v>7.8651685393258411E-2</c:v>
                </c:pt>
                <c:pt idx="177">
                  <c:v>7.4906367041198574E-2</c:v>
                </c:pt>
                <c:pt idx="178">
                  <c:v>6.3670411985018702E-2</c:v>
                </c:pt>
                <c:pt idx="179">
                  <c:v>5.9925093632958858E-2</c:v>
                </c:pt>
                <c:pt idx="180">
                  <c:v>5.9925093632958858E-2</c:v>
                </c:pt>
                <c:pt idx="181">
                  <c:v>0.16479400749063669</c:v>
                </c:pt>
                <c:pt idx="182">
                  <c:v>0.1273408239700374</c:v>
                </c:pt>
                <c:pt idx="183">
                  <c:v>0.13483146067415727</c:v>
                </c:pt>
                <c:pt idx="184">
                  <c:v>0.18352059925093642</c:v>
                </c:pt>
                <c:pt idx="185">
                  <c:v>0.15730337078651682</c:v>
                </c:pt>
                <c:pt idx="186">
                  <c:v>0.13483146067415727</c:v>
                </c:pt>
                <c:pt idx="187">
                  <c:v>9.3632958801498134E-2</c:v>
                </c:pt>
                <c:pt idx="188">
                  <c:v>8.6142322097378279E-2</c:v>
                </c:pt>
                <c:pt idx="189">
                  <c:v>8.2397003745318428E-2</c:v>
                </c:pt>
                <c:pt idx="190">
                  <c:v>8.9887640449438283E-2</c:v>
                </c:pt>
                <c:pt idx="191">
                  <c:v>9.3632958801498134E-2</c:v>
                </c:pt>
                <c:pt idx="192">
                  <c:v>9.3632958801498134E-2</c:v>
                </c:pt>
                <c:pt idx="193">
                  <c:v>0.11235955056179769</c:v>
                </c:pt>
                <c:pt idx="194">
                  <c:v>9.7378277153557971E-2</c:v>
                </c:pt>
                <c:pt idx="195">
                  <c:v>9.7378277153557971E-2</c:v>
                </c:pt>
                <c:pt idx="196">
                  <c:v>8.6142322097378279E-2</c:v>
                </c:pt>
                <c:pt idx="197">
                  <c:v>7.4906367041198574E-2</c:v>
                </c:pt>
                <c:pt idx="198">
                  <c:v>7.4906367041198574E-2</c:v>
                </c:pt>
                <c:pt idx="199">
                  <c:v>6.7415730337078719E-2</c:v>
                </c:pt>
                <c:pt idx="200">
                  <c:v>7.4906367041198574E-2</c:v>
                </c:pt>
                <c:pt idx="201">
                  <c:v>9.3632958801498134E-2</c:v>
                </c:pt>
                <c:pt idx="202">
                  <c:v>8.6142322097378279E-2</c:v>
                </c:pt>
                <c:pt idx="203">
                  <c:v>8.8014981273408191E-2</c:v>
                </c:pt>
                <c:pt idx="204">
                  <c:v>8.8014981273408191E-2</c:v>
                </c:pt>
                <c:pt idx="205">
                  <c:v>9.1760299625468209E-2</c:v>
                </c:pt>
                <c:pt idx="206">
                  <c:v>8.2397003745318428E-2</c:v>
                </c:pt>
                <c:pt idx="207">
                  <c:v>8.6142322097378279E-2</c:v>
                </c:pt>
                <c:pt idx="208">
                  <c:v>8.8014981273408191E-2</c:v>
                </c:pt>
                <c:pt idx="209">
                  <c:v>0.10861423220973784</c:v>
                </c:pt>
                <c:pt idx="210">
                  <c:v>0.15730337078651682</c:v>
                </c:pt>
                <c:pt idx="211">
                  <c:v>0.18726591760299627</c:v>
                </c:pt>
                <c:pt idx="212">
                  <c:v>0.1666666666666666</c:v>
                </c:pt>
                <c:pt idx="213">
                  <c:v>0.14794007490636704</c:v>
                </c:pt>
                <c:pt idx="214">
                  <c:v>0.17602996254681655</c:v>
                </c:pt>
                <c:pt idx="215">
                  <c:v>0.17041198501872662</c:v>
                </c:pt>
                <c:pt idx="216">
                  <c:v>0.17790262172284649</c:v>
                </c:pt>
                <c:pt idx="217">
                  <c:v>0.21348314606741567</c:v>
                </c:pt>
                <c:pt idx="218">
                  <c:v>0.2808988764044944</c:v>
                </c:pt>
                <c:pt idx="219">
                  <c:v>0.3595505617977528</c:v>
                </c:pt>
                <c:pt idx="220">
                  <c:v>0.34644194756554303</c:v>
                </c:pt>
                <c:pt idx="221">
                  <c:v>0.37265917602996262</c:v>
                </c:pt>
                <c:pt idx="222">
                  <c:v>0.39700374531835209</c:v>
                </c:pt>
                <c:pt idx="223">
                  <c:v>0.55617977528089879</c:v>
                </c:pt>
                <c:pt idx="224">
                  <c:v>0.47191011235955049</c:v>
                </c:pt>
                <c:pt idx="225">
                  <c:v>0.58951310861423212</c:v>
                </c:pt>
                <c:pt idx="226">
                  <c:v>0.49363295880149816</c:v>
                </c:pt>
                <c:pt idx="227">
                  <c:v>0.43520599250936326</c:v>
                </c:pt>
                <c:pt idx="228">
                  <c:v>0.44494382022471918</c:v>
                </c:pt>
                <c:pt idx="229">
                  <c:v>0.48764044943820228</c:v>
                </c:pt>
                <c:pt idx="230">
                  <c:v>0.51235955056179772</c:v>
                </c:pt>
                <c:pt idx="231">
                  <c:v>0.5617977528089888</c:v>
                </c:pt>
                <c:pt idx="232">
                  <c:v>0.54906367041198512</c:v>
                </c:pt>
                <c:pt idx="233">
                  <c:v>0.57078651685393256</c:v>
                </c:pt>
                <c:pt idx="234">
                  <c:v>0.55955056179775287</c:v>
                </c:pt>
                <c:pt idx="235">
                  <c:v>0.55355805243445699</c:v>
                </c:pt>
                <c:pt idx="236">
                  <c:v>0.58501872659176046</c:v>
                </c:pt>
                <c:pt idx="237">
                  <c:v>0.55880149812734081</c:v>
                </c:pt>
                <c:pt idx="238">
                  <c:v>0.57378277153558055</c:v>
                </c:pt>
                <c:pt idx="239">
                  <c:v>0.57228464419475644</c:v>
                </c:pt>
                <c:pt idx="240">
                  <c:v>0.55580524344569293</c:v>
                </c:pt>
                <c:pt idx="241">
                  <c:v>0.55056179775280911</c:v>
                </c:pt>
                <c:pt idx="242">
                  <c:v>0.55131086142322094</c:v>
                </c:pt>
                <c:pt idx="243">
                  <c:v>0.55655430711610498</c:v>
                </c:pt>
                <c:pt idx="244">
                  <c:v>0.53632958801498132</c:v>
                </c:pt>
                <c:pt idx="245">
                  <c:v>0.53558052434456938</c:v>
                </c:pt>
                <c:pt idx="246">
                  <c:v>0.47490636704119843</c:v>
                </c:pt>
                <c:pt idx="247">
                  <c:v>0.37528089887640442</c:v>
                </c:pt>
                <c:pt idx="248">
                  <c:v>0.49063670411985022</c:v>
                </c:pt>
                <c:pt idx="249">
                  <c:v>0.54382022471910108</c:v>
                </c:pt>
                <c:pt idx="250">
                  <c:v>0.51760299625468176</c:v>
                </c:pt>
                <c:pt idx="251">
                  <c:v>0.55805243445692898</c:v>
                </c:pt>
                <c:pt idx="252">
                  <c:v>0.51985018726591758</c:v>
                </c:pt>
                <c:pt idx="253">
                  <c:v>0.53632958801498132</c:v>
                </c:pt>
                <c:pt idx="254">
                  <c:v>0.57303370786516861</c:v>
                </c:pt>
                <c:pt idx="255">
                  <c:v>0.55805243445692898</c:v>
                </c:pt>
                <c:pt idx="256">
                  <c:v>0.56928838951310845</c:v>
                </c:pt>
                <c:pt idx="257">
                  <c:v>0.56104868913857686</c:v>
                </c:pt>
                <c:pt idx="258">
                  <c:v>0.56329588014981258</c:v>
                </c:pt>
                <c:pt idx="259">
                  <c:v>0.56104868913857686</c:v>
                </c:pt>
                <c:pt idx="260">
                  <c:v>0.55730337078651682</c:v>
                </c:pt>
                <c:pt idx="261">
                  <c:v>0.6209737827715357</c:v>
                </c:pt>
                <c:pt idx="262">
                  <c:v>0.62846441947565546</c:v>
                </c:pt>
                <c:pt idx="263">
                  <c:v>0.5812734082397002</c:v>
                </c:pt>
                <c:pt idx="264">
                  <c:v>0.53183520599250933</c:v>
                </c:pt>
                <c:pt idx="265">
                  <c:v>0.84569288389513109</c:v>
                </c:pt>
                <c:pt idx="266">
                  <c:v>0.81647940074906356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41A-AE09-D2E65B8F9388}"/>
            </c:ext>
          </c:extLst>
        </c:ser>
        <c:ser>
          <c:idx val="4"/>
          <c:order val="4"/>
          <c:tx>
            <c:v>Дорогбж ао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'Дорогбж ао'!$H$2:$H$165</c:f>
              <c:numCache>
                <c:formatCode>General</c:formatCode>
                <c:ptCount val="164"/>
                <c:pt idx="0">
                  <c:v>1.1494252873563244E-2</c:v>
                </c:pt>
                <c:pt idx="1">
                  <c:v>0</c:v>
                </c:pt>
                <c:pt idx="2">
                  <c:v>0</c:v>
                </c:pt>
                <c:pt idx="3">
                  <c:v>3.8314176245211272E-3</c:v>
                </c:pt>
                <c:pt idx="4">
                  <c:v>2.1072796934865926E-2</c:v>
                </c:pt>
                <c:pt idx="5">
                  <c:v>1.5325670498084372E-2</c:v>
                </c:pt>
                <c:pt idx="6">
                  <c:v>7.6628352490422545E-3</c:v>
                </c:pt>
                <c:pt idx="7">
                  <c:v>4.0229885057471292E-2</c:v>
                </c:pt>
                <c:pt idx="8">
                  <c:v>2.6819923371647618E-2</c:v>
                </c:pt>
                <c:pt idx="9">
                  <c:v>2.6819923371647618E-2</c:v>
                </c:pt>
                <c:pt idx="10">
                  <c:v>1.9157088122605636E-3</c:v>
                </c:pt>
                <c:pt idx="11">
                  <c:v>1.9157088122605636E-3</c:v>
                </c:pt>
                <c:pt idx="12">
                  <c:v>1.9157088122605636E-3</c:v>
                </c:pt>
                <c:pt idx="13">
                  <c:v>1.9157088122605636E-3</c:v>
                </c:pt>
                <c:pt idx="14">
                  <c:v>1.9157088122605636E-3</c:v>
                </c:pt>
                <c:pt idx="15">
                  <c:v>5.7471264367816906E-3</c:v>
                </c:pt>
                <c:pt idx="16">
                  <c:v>0.1053639846743295</c:v>
                </c:pt>
                <c:pt idx="17">
                  <c:v>5.7471264367816091E-2</c:v>
                </c:pt>
                <c:pt idx="18">
                  <c:v>7.2796934865900456E-2</c:v>
                </c:pt>
                <c:pt idx="19">
                  <c:v>0.17241379310344826</c:v>
                </c:pt>
                <c:pt idx="20">
                  <c:v>0.14367816091954022</c:v>
                </c:pt>
                <c:pt idx="21">
                  <c:v>9.9616858237547942E-2</c:v>
                </c:pt>
                <c:pt idx="22">
                  <c:v>0.1187739463601533</c:v>
                </c:pt>
                <c:pt idx="23">
                  <c:v>0.17241379310344826</c:v>
                </c:pt>
                <c:pt idx="24">
                  <c:v>0.13601532567049809</c:v>
                </c:pt>
                <c:pt idx="25">
                  <c:v>0.16858237547892727</c:v>
                </c:pt>
                <c:pt idx="26">
                  <c:v>0.25095785440613028</c:v>
                </c:pt>
                <c:pt idx="27">
                  <c:v>0.25287356321839083</c:v>
                </c:pt>
                <c:pt idx="28">
                  <c:v>0.25095785440613028</c:v>
                </c:pt>
                <c:pt idx="29">
                  <c:v>0.25670498084291199</c:v>
                </c:pt>
                <c:pt idx="30">
                  <c:v>0.21455938697318011</c:v>
                </c:pt>
                <c:pt idx="31">
                  <c:v>0.20498084291187743</c:v>
                </c:pt>
                <c:pt idx="32">
                  <c:v>0.26245210727969354</c:v>
                </c:pt>
                <c:pt idx="33">
                  <c:v>0.36781609195402304</c:v>
                </c:pt>
                <c:pt idx="34">
                  <c:v>0.2988505747126437</c:v>
                </c:pt>
                <c:pt idx="35">
                  <c:v>0.37164750957854414</c:v>
                </c:pt>
                <c:pt idx="36">
                  <c:v>0.52107279693486597</c:v>
                </c:pt>
                <c:pt idx="37">
                  <c:v>0.59961685823754785</c:v>
                </c:pt>
                <c:pt idx="38">
                  <c:v>0.59195402298850586</c:v>
                </c:pt>
                <c:pt idx="39">
                  <c:v>0.51915708812260541</c:v>
                </c:pt>
                <c:pt idx="40">
                  <c:v>0.52107279693486597</c:v>
                </c:pt>
                <c:pt idx="41">
                  <c:v>0.50574712643678166</c:v>
                </c:pt>
                <c:pt idx="42">
                  <c:v>0.5938697318007663</c:v>
                </c:pt>
                <c:pt idx="43">
                  <c:v>0.57471264367816088</c:v>
                </c:pt>
                <c:pt idx="44">
                  <c:v>0.54789272030651337</c:v>
                </c:pt>
                <c:pt idx="45">
                  <c:v>0.54022988505747127</c:v>
                </c:pt>
                <c:pt idx="46">
                  <c:v>0.55938697318007669</c:v>
                </c:pt>
                <c:pt idx="47">
                  <c:v>0.63218390804597702</c:v>
                </c:pt>
                <c:pt idx="48">
                  <c:v>0.5900383141762453</c:v>
                </c:pt>
                <c:pt idx="49">
                  <c:v>0.62452107279693503</c:v>
                </c:pt>
                <c:pt idx="50">
                  <c:v>0.65517241379310343</c:v>
                </c:pt>
                <c:pt idx="51">
                  <c:v>0.68199233716475105</c:v>
                </c:pt>
                <c:pt idx="52">
                  <c:v>0.70498084291187735</c:v>
                </c:pt>
                <c:pt idx="53">
                  <c:v>0.6091954022988505</c:v>
                </c:pt>
                <c:pt idx="54">
                  <c:v>0.63218390804597702</c:v>
                </c:pt>
                <c:pt idx="55">
                  <c:v>0.63984674329501923</c:v>
                </c:pt>
                <c:pt idx="56">
                  <c:v>0.64750957854406122</c:v>
                </c:pt>
                <c:pt idx="57">
                  <c:v>0.70114942528735646</c:v>
                </c:pt>
                <c:pt idx="58">
                  <c:v>0.78927203065134099</c:v>
                </c:pt>
                <c:pt idx="59">
                  <c:v>0.82758620689655171</c:v>
                </c:pt>
                <c:pt idx="60">
                  <c:v>0.75095785440613028</c:v>
                </c:pt>
                <c:pt idx="61">
                  <c:v>0.83524904214559403</c:v>
                </c:pt>
                <c:pt idx="62">
                  <c:v>0.80842911877394641</c:v>
                </c:pt>
                <c:pt idx="63">
                  <c:v>0.82375478927203061</c:v>
                </c:pt>
                <c:pt idx="64">
                  <c:v>0.87356321839080475</c:v>
                </c:pt>
                <c:pt idx="65">
                  <c:v>0.88122605363984674</c:v>
                </c:pt>
                <c:pt idx="66">
                  <c:v>0.89655172413793094</c:v>
                </c:pt>
                <c:pt idx="67">
                  <c:v>0.91954022988505746</c:v>
                </c:pt>
                <c:pt idx="68">
                  <c:v>0.96168582375478928</c:v>
                </c:pt>
                <c:pt idx="69">
                  <c:v>0.94252873563218387</c:v>
                </c:pt>
                <c:pt idx="70">
                  <c:v>0.97318007662835238</c:v>
                </c:pt>
                <c:pt idx="71">
                  <c:v>0.92337164750957856</c:v>
                </c:pt>
                <c:pt idx="72">
                  <c:v>0.94636015325670508</c:v>
                </c:pt>
                <c:pt idx="73">
                  <c:v>0.91187739463601547</c:v>
                </c:pt>
                <c:pt idx="74">
                  <c:v>0.92337164750957856</c:v>
                </c:pt>
                <c:pt idx="75">
                  <c:v>0.91954022988505746</c:v>
                </c:pt>
                <c:pt idx="76">
                  <c:v>0.87739463601532552</c:v>
                </c:pt>
                <c:pt idx="77">
                  <c:v>0.97701149425287348</c:v>
                </c:pt>
                <c:pt idx="78">
                  <c:v>1</c:v>
                </c:pt>
                <c:pt idx="79">
                  <c:v>1</c:v>
                </c:pt>
                <c:pt idx="80">
                  <c:v>0.94636015325670508</c:v>
                </c:pt>
                <c:pt idx="81">
                  <c:v>0.98084291187739459</c:v>
                </c:pt>
                <c:pt idx="82">
                  <c:v>0.91187739463601547</c:v>
                </c:pt>
                <c:pt idx="83">
                  <c:v>0.91570881226053624</c:v>
                </c:pt>
                <c:pt idx="84">
                  <c:v>0.89655172413793094</c:v>
                </c:pt>
                <c:pt idx="85">
                  <c:v>0.88122605363984674</c:v>
                </c:pt>
                <c:pt idx="86">
                  <c:v>0.86206896551724133</c:v>
                </c:pt>
                <c:pt idx="87">
                  <c:v>0.82375478927203061</c:v>
                </c:pt>
                <c:pt idx="88">
                  <c:v>0.78927203065134099</c:v>
                </c:pt>
                <c:pt idx="89">
                  <c:v>0.74329501915708807</c:v>
                </c:pt>
                <c:pt idx="90">
                  <c:v>0.76245210727969337</c:v>
                </c:pt>
                <c:pt idx="91">
                  <c:v>0.77011494252873569</c:v>
                </c:pt>
                <c:pt idx="92">
                  <c:v>0.72030651340996177</c:v>
                </c:pt>
                <c:pt idx="93">
                  <c:v>0.71647509578544066</c:v>
                </c:pt>
                <c:pt idx="94">
                  <c:v>0.72796934865900376</c:v>
                </c:pt>
                <c:pt idx="95">
                  <c:v>0.72413793103448265</c:v>
                </c:pt>
                <c:pt idx="96">
                  <c:v>0.72796934865900376</c:v>
                </c:pt>
                <c:pt idx="97">
                  <c:v>0.71264367816091956</c:v>
                </c:pt>
                <c:pt idx="98">
                  <c:v>0.73946360153256718</c:v>
                </c:pt>
                <c:pt idx="99">
                  <c:v>0.74329501915708807</c:v>
                </c:pt>
                <c:pt idx="100">
                  <c:v>0.73180076628352497</c:v>
                </c:pt>
                <c:pt idx="101">
                  <c:v>0.71264367816091956</c:v>
                </c:pt>
                <c:pt idx="102">
                  <c:v>0.72413793103448265</c:v>
                </c:pt>
                <c:pt idx="103">
                  <c:v>0.70881226053639845</c:v>
                </c:pt>
                <c:pt idx="104">
                  <c:v>0.75095785440613028</c:v>
                </c:pt>
                <c:pt idx="105">
                  <c:v>0.72030651340996177</c:v>
                </c:pt>
                <c:pt idx="106">
                  <c:v>0.75095785440613028</c:v>
                </c:pt>
                <c:pt idx="107">
                  <c:v>0.76628352490421447</c:v>
                </c:pt>
                <c:pt idx="108">
                  <c:v>0.7777777777777779</c:v>
                </c:pt>
                <c:pt idx="109">
                  <c:v>0.77011494252873569</c:v>
                </c:pt>
                <c:pt idx="110">
                  <c:v>0.72413793103448265</c:v>
                </c:pt>
                <c:pt idx="111">
                  <c:v>0.73180076628352497</c:v>
                </c:pt>
                <c:pt idx="112">
                  <c:v>0.73563218390804608</c:v>
                </c:pt>
                <c:pt idx="113">
                  <c:v>0.72796934865900376</c:v>
                </c:pt>
                <c:pt idx="114">
                  <c:v>0.75095785440613028</c:v>
                </c:pt>
                <c:pt idx="115">
                  <c:v>0.75862068965517249</c:v>
                </c:pt>
                <c:pt idx="116">
                  <c:v>0.77011494252873569</c:v>
                </c:pt>
                <c:pt idx="117">
                  <c:v>0.74329501915708807</c:v>
                </c:pt>
                <c:pt idx="118">
                  <c:v>0.73180076628352497</c:v>
                </c:pt>
                <c:pt idx="119">
                  <c:v>0.71264367816091956</c:v>
                </c:pt>
                <c:pt idx="120">
                  <c:v>0.71264367816091956</c:v>
                </c:pt>
                <c:pt idx="121">
                  <c:v>0.74712643678160917</c:v>
                </c:pt>
                <c:pt idx="122">
                  <c:v>0.71647509578544066</c:v>
                </c:pt>
                <c:pt idx="123">
                  <c:v>0.75478927203065138</c:v>
                </c:pt>
                <c:pt idx="124">
                  <c:v>0.73946360153256718</c:v>
                </c:pt>
                <c:pt idx="125">
                  <c:v>0.67049808429118773</c:v>
                </c:pt>
                <c:pt idx="126">
                  <c:v>0.67432950191570884</c:v>
                </c:pt>
                <c:pt idx="127">
                  <c:v>0.69731800766283536</c:v>
                </c:pt>
                <c:pt idx="128">
                  <c:v>0.73180076628352497</c:v>
                </c:pt>
                <c:pt idx="129">
                  <c:v>0.75095785440613028</c:v>
                </c:pt>
                <c:pt idx="130">
                  <c:v>0.67432950191570884</c:v>
                </c:pt>
                <c:pt idx="131">
                  <c:v>0.70881226053639845</c:v>
                </c:pt>
                <c:pt idx="132">
                  <c:v>0.72796934865900376</c:v>
                </c:pt>
                <c:pt idx="133">
                  <c:v>0.70881226053639845</c:v>
                </c:pt>
                <c:pt idx="134">
                  <c:v>0.74712643678160917</c:v>
                </c:pt>
                <c:pt idx="135">
                  <c:v>0.82375478927203061</c:v>
                </c:pt>
                <c:pt idx="136">
                  <c:v>0.83908045977011481</c:v>
                </c:pt>
                <c:pt idx="137">
                  <c:v>0.83908045977011481</c:v>
                </c:pt>
                <c:pt idx="138">
                  <c:v>0.90421455938697315</c:v>
                </c:pt>
                <c:pt idx="139">
                  <c:v>0.90421455938697315</c:v>
                </c:pt>
                <c:pt idx="140">
                  <c:v>0.86590038314176243</c:v>
                </c:pt>
                <c:pt idx="141">
                  <c:v>0.87356321839080475</c:v>
                </c:pt>
                <c:pt idx="142">
                  <c:v>0.90804597701149437</c:v>
                </c:pt>
                <c:pt idx="143">
                  <c:v>0.90421455938697315</c:v>
                </c:pt>
                <c:pt idx="144">
                  <c:v>0.90421455938697315</c:v>
                </c:pt>
                <c:pt idx="145">
                  <c:v>0.90804597701149437</c:v>
                </c:pt>
                <c:pt idx="146">
                  <c:v>0.90038314176245204</c:v>
                </c:pt>
                <c:pt idx="147">
                  <c:v>0.90421455938697315</c:v>
                </c:pt>
                <c:pt idx="148">
                  <c:v>0.92720306513409967</c:v>
                </c:pt>
                <c:pt idx="149">
                  <c:v>0.90421455938697315</c:v>
                </c:pt>
                <c:pt idx="150">
                  <c:v>0.91954022988505746</c:v>
                </c:pt>
                <c:pt idx="151">
                  <c:v>0.91187739463601547</c:v>
                </c:pt>
                <c:pt idx="152">
                  <c:v>0.90421455938697315</c:v>
                </c:pt>
                <c:pt idx="153">
                  <c:v>0.91954022988505746</c:v>
                </c:pt>
                <c:pt idx="154">
                  <c:v>0.83524904214559403</c:v>
                </c:pt>
                <c:pt idx="155">
                  <c:v>0.76245210727969337</c:v>
                </c:pt>
                <c:pt idx="156">
                  <c:v>0.8199233716475095</c:v>
                </c:pt>
                <c:pt idx="157">
                  <c:v>0.82375478927203061</c:v>
                </c:pt>
                <c:pt idx="158">
                  <c:v>0.86590038314176243</c:v>
                </c:pt>
                <c:pt idx="159">
                  <c:v>0.90421455938697315</c:v>
                </c:pt>
                <c:pt idx="160">
                  <c:v>0.86590038314176243</c:v>
                </c:pt>
                <c:pt idx="161">
                  <c:v>0.83141762452107282</c:v>
                </c:pt>
                <c:pt idx="162">
                  <c:v>0.78544061302681989</c:v>
                </c:pt>
                <c:pt idx="163">
                  <c:v>0.78927203065134099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CB-441A-AE09-D2E65B8F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00191"/>
        <c:axId val="524001839"/>
      </c:lineChart>
      <c:catAx>
        <c:axId val="4412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01839"/>
        <c:crosses val="autoZero"/>
        <c:auto val="1"/>
        <c:lblAlgn val="ctr"/>
        <c:lblOffset val="100"/>
        <c:noMultiLvlLbl val="0"/>
      </c:catAx>
      <c:valAx>
        <c:axId val="5240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2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rgbClr val="FFFF00"/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объёмов торгов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Татнфт Зао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'Татнфт Зао'!$G$2:$G$268</c:f>
              <c:numCache>
                <c:formatCode>General</c:formatCode>
                <c:ptCount val="267"/>
                <c:pt idx="0">
                  <c:v>15.789869323190958</c:v>
                </c:pt>
                <c:pt idx="1">
                  <c:v>16.200651198802834</c:v>
                </c:pt>
                <c:pt idx="2">
                  <c:v>16.398946443257081</c:v>
                </c:pt>
                <c:pt idx="3">
                  <c:v>16.435909904927644</c:v>
                </c:pt>
                <c:pt idx="4">
                  <c:v>16.541784362582746</c:v>
                </c:pt>
                <c:pt idx="5">
                  <c:v>16.53261630027583</c:v>
                </c:pt>
                <c:pt idx="6">
                  <c:v>15.841395720094203</c:v>
                </c:pt>
                <c:pt idx="7">
                  <c:v>15.620520188140702</c:v>
                </c:pt>
                <c:pt idx="8">
                  <c:v>16.196794070866417</c:v>
                </c:pt>
                <c:pt idx="9">
                  <c:v>16.177714590775505</c:v>
                </c:pt>
                <c:pt idx="10">
                  <c:v>16.295774781682049</c:v>
                </c:pt>
                <c:pt idx="11">
                  <c:v>15.972927672265385</c:v>
                </c:pt>
                <c:pt idx="12">
                  <c:v>15.957982061603252</c:v>
                </c:pt>
                <c:pt idx="13">
                  <c:v>15.975955883797196</c:v>
                </c:pt>
                <c:pt idx="14">
                  <c:v>16.088965456851184</c:v>
                </c:pt>
                <c:pt idx="15">
                  <c:v>16.057861452916605</c:v>
                </c:pt>
                <c:pt idx="16">
                  <c:v>15.897325530826672</c:v>
                </c:pt>
                <c:pt idx="17">
                  <c:v>15.709619012742019</c:v>
                </c:pt>
                <c:pt idx="18">
                  <c:v>15.447877577707462</c:v>
                </c:pt>
                <c:pt idx="19">
                  <c:v>15.300615782521076</c:v>
                </c:pt>
                <c:pt idx="20">
                  <c:v>15.790201120403434</c:v>
                </c:pt>
                <c:pt idx="21">
                  <c:v>15.907461035661782</c:v>
                </c:pt>
                <c:pt idx="22">
                  <c:v>15.415826995948814</c:v>
                </c:pt>
                <c:pt idx="23">
                  <c:v>15.494321536268947</c:v>
                </c:pt>
                <c:pt idx="24">
                  <c:v>15.431081624101822</c:v>
                </c:pt>
                <c:pt idx="25">
                  <c:v>15.672080386378589</c:v>
                </c:pt>
                <c:pt idx="26">
                  <c:v>15.816086095217011</c:v>
                </c:pt>
                <c:pt idx="27">
                  <c:v>15.684337544141188</c:v>
                </c:pt>
                <c:pt idx="28">
                  <c:v>15.733315134042988</c:v>
                </c:pt>
                <c:pt idx="29">
                  <c:v>16.373668443964924</c:v>
                </c:pt>
                <c:pt idx="30">
                  <c:v>16.154368754946127</c:v>
                </c:pt>
                <c:pt idx="31">
                  <c:v>15.88948468051022</c:v>
                </c:pt>
                <c:pt idx="32">
                  <c:v>15.9823423631805</c:v>
                </c:pt>
                <c:pt idx="33">
                  <c:v>16.424933818219774</c:v>
                </c:pt>
                <c:pt idx="34">
                  <c:v>15.987362624965357</c:v>
                </c:pt>
                <c:pt idx="35">
                  <c:v>15.639598453265627</c:v>
                </c:pt>
                <c:pt idx="36">
                  <c:v>16.074461372338231</c:v>
                </c:pt>
                <c:pt idx="37">
                  <c:v>16.038204681771916</c:v>
                </c:pt>
                <c:pt idx="38">
                  <c:v>15.732312574639694</c:v>
                </c:pt>
                <c:pt idx="39">
                  <c:v>16.241865176219314</c:v>
                </c:pt>
                <c:pt idx="40">
                  <c:v>15.940851183904648</c:v>
                </c:pt>
                <c:pt idx="41">
                  <c:v>15.767056226181019</c:v>
                </c:pt>
                <c:pt idx="42">
                  <c:v>15.898544389637323</c:v>
                </c:pt>
                <c:pt idx="43">
                  <c:v>15.465013058158531</c:v>
                </c:pt>
                <c:pt idx="44">
                  <c:v>15.664261390043</c:v>
                </c:pt>
                <c:pt idx="45">
                  <c:v>15.866642641646935</c:v>
                </c:pt>
                <c:pt idx="46">
                  <c:v>15.736964066585596</c:v>
                </c:pt>
                <c:pt idx="47">
                  <c:v>16.398358770913568</c:v>
                </c:pt>
                <c:pt idx="48">
                  <c:v>16.021988853938741</c:v>
                </c:pt>
                <c:pt idx="49">
                  <c:v>16.335329775956243</c:v>
                </c:pt>
                <c:pt idx="50">
                  <c:v>15.681839321492054</c:v>
                </c:pt>
                <c:pt idx="51">
                  <c:v>14.858920166157406</c:v>
                </c:pt>
                <c:pt idx="52">
                  <c:v>15.076539270876674</c:v>
                </c:pt>
                <c:pt idx="53">
                  <c:v>16.072514432610561</c:v>
                </c:pt>
                <c:pt idx="54">
                  <c:v>16.406594639643153</c:v>
                </c:pt>
                <c:pt idx="55">
                  <c:v>16.210363024300701</c:v>
                </c:pt>
                <c:pt idx="56">
                  <c:v>16.002273940645299</c:v>
                </c:pt>
                <c:pt idx="57">
                  <c:v>16.11934087534453</c:v>
                </c:pt>
                <c:pt idx="58">
                  <c:v>15.903614472722763</c:v>
                </c:pt>
                <c:pt idx="59">
                  <c:v>15.85497870329589</c:v>
                </c:pt>
                <c:pt idx="60">
                  <c:v>16.107599761315015</c:v>
                </c:pt>
                <c:pt idx="61">
                  <c:v>15.794299926768213</c:v>
                </c:pt>
                <c:pt idx="62">
                  <c:v>16.379320805347739</c:v>
                </c:pt>
                <c:pt idx="63">
                  <c:v>16.067194911090109</c:v>
                </c:pt>
                <c:pt idx="64">
                  <c:v>16.148765486259432</c:v>
                </c:pt>
                <c:pt idx="65">
                  <c:v>16.314270802040809</c:v>
                </c:pt>
                <c:pt idx="66">
                  <c:v>15.966338604104575</c:v>
                </c:pt>
                <c:pt idx="67">
                  <c:v>16.239508535180576</c:v>
                </c:pt>
                <c:pt idx="68">
                  <c:v>15.990964305697606</c:v>
                </c:pt>
                <c:pt idx="69">
                  <c:v>15.591367584279487</c:v>
                </c:pt>
                <c:pt idx="70">
                  <c:v>15.46729122797209</c:v>
                </c:pt>
                <c:pt idx="71">
                  <c:v>15.906280193816647</c:v>
                </c:pt>
                <c:pt idx="72">
                  <c:v>15.778423901349905</c:v>
                </c:pt>
                <c:pt idx="73">
                  <c:v>15.968115429335027</c:v>
                </c:pt>
                <c:pt idx="74">
                  <c:v>16.107453220659572</c:v>
                </c:pt>
                <c:pt idx="75">
                  <c:v>15.762779783057219</c:v>
                </c:pt>
                <c:pt idx="76">
                  <c:v>15.630984926204153</c:v>
                </c:pt>
                <c:pt idx="77">
                  <c:v>15.434928503780714</c:v>
                </c:pt>
                <c:pt idx="78">
                  <c:v>15.500853398487839</c:v>
                </c:pt>
                <c:pt idx="79">
                  <c:v>15.862900129540838</c:v>
                </c:pt>
                <c:pt idx="80">
                  <c:v>15.596315242043806</c:v>
                </c:pt>
                <c:pt idx="81">
                  <c:v>15.848904234433423</c:v>
                </c:pt>
                <c:pt idx="82">
                  <c:v>15.738456171871514</c:v>
                </c:pt>
                <c:pt idx="83">
                  <c:v>15.730366329820287</c:v>
                </c:pt>
                <c:pt idx="84">
                  <c:v>15.236042081103061</c:v>
                </c:pt>
                <c:pt idx="85">
                  <c:v>15.362607000641573</c:v>
                </c:pt>
                <c:pt idx="86">
                  <c:v>15.562401662703451</c:v>
                </c:pt>
                <c:pt idx="87">
                  <c:v>15.662509193046152</c:v>
                </c:pt>
                <c:pt idx="88">
                  <c:v>15.573146036985928</c:v>
                </c:pt>
                <c:pt idx="89">
                  <c:v>15.482517133407956</c:v>
                </c:pt>
                <c:pt idx="90">
                  <c:v>15.574502315236002</c:v>
                </c:pt>
                <c:pt idx="91">
                  <c:v>15.552989820279258</c:v>
                </c:pt>
                <c:pt idx="92">
                  <c:v>15.602614205656135</c:v>
                </c:pt>
                <c:pt idx="93">
                  <c:v>15.331876583745927</c:v>
                </c:pt>
                <c:pt idx="94">
                  <c:v>15.636485728510285</c:v>
                </c:pt>
                <c:pt idx="95">
                  <c:v>15.814307231541701</c:v>
                </c:pt>
                <c:pt idx="96">
                  <c:v>16.343089489434988</c:v>
                </c:pt>
                <c:pt idx="97">
                  <c:v>16.168384691251486</c:v>
                </c:pt>
                <c:pt idx="98">
                  <c:v>15.640035656174264</c:v>
                </c:pt>
                <c:pt idx="99">
                  <c:v>15.875327031583357</c:v>
                </c:pt>
                <c:pt idx="100">
                  <c:v>15.991901843718972</c:v>
                </c:pt>
                <c:pt idx="101">
                  <c:v>16.507323647756763</c:v>
                </c:pt>
                <c:pt idx="102">
                  <c:v>15.389532669377342</c:v>
                </c:pt>
                <c:pt idx="103">
                  <c:v>15.341479901156648</c:v>
                </c:pt>
                <c:pt idx="104">
                  <c:v>15.500176529306367</c:v>
                </c:pt>
                <c:pt idx="105">
                  <c:v>15.377301152930801</c:v>
                </c:pt>
                <c:pt idx="106">
                  <c:v>15.33203681184084</c:v>
                </c:pt>
                <c:pt idx="107">
                  <c:v>15.615894396839103</c:v>
                </c:pt>
                <c:pt idx="108">
                  <c:v>15.712060880623435</c:v>
                </c:pt>
                <c:pt idx="109">
                  <c:v>15.640208226103818</c:v>
                </c:pt>
                <c:pt idx="110">
                  <c:v>15.970420128643939</c:v>
                </c:pt>
                <c:pt idx="111">
                  <c:v>15.404315058095881</c:v>
                </c:pt>
                <c:pt idx="112">
                  <c:v>16.138064931033821</c:v>
                </c:pt>
                <c:pt idx="113">
                  <c:v>15.876751213874797</c:v>
                </c:pt>
                <c:pt idx="114">
                  <c:v>16.136684797186035</c:v>
                </c:pt>
                <c:pt idx="115">
                  <c:v>15.985681348441958</c:v>
                </c:pt>
                <c:pt idx="116">
                  <c:v>16.000586077907631</c:v>
                </c:pt>
                <c:pt idx="117">
                  <c:v>15.835345397072048</c:v>
                </c:pt>
                <c:pt idx="118">
                  <c:v>15.701729845541815</c:v>
                </c:pt>
                <c:pt idx="119">
                  <c:v>15.589822025588017</c:v>
                </c:pt>
                <c:pt idx="120">
                  <c:v>16.136720133534084</c:v>
                </c:pt>
                <c:pt idx="121">
                  <c:v>15.522510657983126</c:v>
                </c:pt>
                <c:pt idx="122">
                  <c:v>15.210940561733356</c:v>
                </c:pt>
                <c:pt idx="123">
                  <c:v>16.084111682093333</c:v>
                </c:pt>
                <c:pt idx="124">
                  <c:v>15.697888917053332</c:v>
                </c:pt>
                <c:pt idx="125">
                  <c:v>16.427536524385644</c:v>
                </c:pt>
                <c:pt idx="126">
                  <c:v>16.00215604014981</c:v>
                </c:pt>
                <c:pt idx="127">
                  <c:v>16.25116831338223</c:v>
                </c:pt>
                <c:pt idx="128">
                  <c:v>15.573832161101318</c:v>
                </c:pt>
                <c:pt idx="129">
                  <c:v>15.480642367913171</c:v>
                </c:pt>
                <c:pt idx="130">
                  <c:v>15.839406355341584</c:v>
                </c:pt>
                <c:pt idx="131">
                  <c:v>15.395142657652247</c:v>
                </c:pt>
                <c:pt idx="132">
                  <c:v>15.633735051871831</c:v>
                </c:pt>
                <c:pt idx="133">
                  <c:v>15.793149137271628</c:v>
                </c:pt>
                <c:pt idx="134">
                  <c:v>15.513913105203999</c:v>
                </c:pt>
                <c:pt idx="135">
                  <c:v>15.554946377609724</c:v>
                </c:pt>
                <c:pt idx="136">
                  <c:v>15.219595720092714</c:v>
                </c:pt>
                <c:pt idx="137">
                  <c:v>15.102801929242156</c:v>
                </c:pt>
                <c:pt idx="138">
                  <c:v>15.692298745568232</c:v>
                </c:pt>
                <c:pt idx="139">
                  <c:v>15.601490021764688</c:v>
                </c:pt>
                <c:pt idx="140">
                  <c:v>15.863925721038987</c:v>
                </c:pt>
                <c:pt idx="141">
                  <c:v>15.758194078476578</c:v>
                </c:pt>
                <c:pt idx="142">
                  <c:v>15.557114681586627</c:v>
                </c:pt>
                <c:pt idx="143">
                  <c:v>15.461513737897615</c:v>
                </c:pt>
                <c:pt idx="144">
                  <c:v>15.129916788949325</c:v>
                </c:pt>
                <c:pt idx="145">
                  <c:v>15.451109272962867</c:v>
                </c:pt>
                <c:pt idx="146">
                  <c:v>15.466861709294848</c:v>
                </c:pt>
                <c:pt idx="147">
                  <c:v>15.793645854314324</c:v>
                </c:pt>
                <c:pt idx="148">
                  <c:v>16.048144105804866</c:v>
                </c:pt>
                <c:pt idx="149">
                  <c:v>15.705664838564632</c:v>
                </c:pt>
                <c:pt idx="150">
                  <c:v>15.363709034622564</c:v>
                </c:pt>
                <c:pt idx="151">
                  <c:v>16.034385727260311</c:v>
                </c:pt>
                <c:pt idx="152">
                  <c:v>16.306344605967066</c:v>
                </c:pt>
                <c:pt idx="153">
                  <c:v>16.103894287255009</c:v>
                </c:pt>
                <c:pt idx="154">
                  <c:v>15.810447577865661</c:v>
                </c:pt>
                <c:pt idx="155">
                  <c:v>15.118733044781084</c:v>
                </c:pt>
                <c:pt idx="156">
                  <c:v>15.061421533653263</c:v>
                </c:pt>
                <c:pt idx="157">
                  <c:v>15.590106913313656</c:v>
                </c:pt>
                <c:pt idx="158">
                  <c:v>16.329620768909649</c:v>
                </c:pt>
                <c:pt idx="159">
                  <c:v>16.106626126715021</c:v>
                </c:pt>
                <c:pt idx="160">
                  <c:v>15.952063498489983</c:v>
                </c:pt>
                <c:pt idx="161">
                  <c:v>16.241424170843658</c:v>
                </c:pt>
                <c:pt idx="162">
                  <c:v>16.099926588667991</c:v>
                </c:pt>
                <c:pt idx="163">
                  <c:v>15.599540229130389</c:v>
                </c:pt>
                <c:pt idx="164">
                  <c:v>16.285155504835615</c:v>
                </c:pt>
                <c:pt idx="165">
                  <c:v>15.658169077209113</c:v>
                </c:pt>
                <c:pt idx="166">
                  <c:v>16.294920461618563</c:v>
                </c:pt>
                <c:pt idx="167">
                  <c:v>15.789092848527316</c:v>
                </c:pt>
                <c:pt idx="168">
                  <c:v>15.870982100905449</c:v>
                </c:pt>
                <c:pt idx="169">
                  <c:v>15.533208977014677</c:v>
                </c:pt>
                <c:pt idx="170">
                  <c:v>16.676716086552055</c:v>
                </c:pt>
                <c:pt idx="171">
                  <c:v>16.077826628520818</c:v>
                </c:pt>
                <c:pt idx="172">
                  <c:v>15.826769613991555</c:v>
                </c:pt>
                <c:pt idx="173">
                  <c:v>15.73140322817344</c:v>
                </c:pt>
                <c:pt idx="174">
                  <c:v>15.614725499297013</c:v>
                </c:pt>
                <c:pt idx="175">
                  <c:v>15.981831384576635</c:v>
                </c:pt>
                <c:pt idx="176">
                  <c:v>15.670330894637218</c:v>
                </c:pt>
                <c:pt idx="177">
                  <c:v>16.148932277211603</c:v>
                </c:pt>
                <c:pt idx="178">
                  <c:v>15.777071871764715</c:v>
                </c:pt>
                <c:pt idx="179">
                  <c:v>15.944733439103647</c:v>
                </c:pt>
                <c:pt idx="180">
                  <c:v>16.04193464970492</c:v>
                </c:pt>
                <c:pt idx="181">
                  <c:v>15.869168798719405</c:v>
                </c:pt>
                <c:pt idx="182">
                  <c:v>15.744286174334153</c:v>
                </c:pt>
                <c:pt idx="183">
                  <c:v>15.747515910420235</c:v>
                </c:pt>
                <c:pt idx="184">
                  <c:v>15.405871659633636</c:v>
                </c:pt>
                <c:pt idx="185">
                  <c:v>15.045019521434151</c:v>
                </c:pt>
                <c:pt idx="186">
                  <c:v>15.589754183212964</c:v>
                </c:pt>
                <c:pt idx="187">
                  <c:v>15.553215028069586</c:v>
                </c:pt>
                <c:pt idx="188">
                  <c:v>15.713719449775761</c:v>
                </c:pt>
                <c:pt idx="189">
                  <c:v>15.451935035233117</c:v>
                </c:pt>
                <c:pt idx="190">
                  <c:v>15.451165773715415</c:v>
                </c:pt>
                <c:pt idx="191">
                  <c:v>15.011706198398272</c:v>
                </c:pt>
                <c:pt idx="192">
                  <c:v>15.562647416694485</c:v>
                </c:pt>
                <c:pt idx="193">
                  <c:v>16.18411838261034</c:v>
                </c:pt>
                <c:pt idx="194">
                  <c:v>15.966883150451594</c:v>
                </c:pt>
                <c:pt idx="195">
                  <c:v>15.508465750133727</c:v>
                </c:pt>
                <c:pt idx="196">
                  <c:v>15.595706762927806</c:v>
                </c:pt>
                <c:pt idx="197">
                  <c:v>15.075535664614305</c:v>
                </c:pt>
                <c:pt idx="198">
                  <c:v>15.629375556328931</c:v>
                </c:pt>
                <c:pt idx="199">
                  <c:v>15.47882472606746</c:v>
                </c:pt>
                <c:pt idx="200">
                  <c:v>15.314821055552867</c:v>
                </c:pt>
                <c:pt idx="201">
                  <c:v>15.605012480851109</c:v>
                </c:pt>
                <c:pt idx="202">
                  <c:v>15.355767724121202</c:v>
                </c:pt>
                <c:pt idx="203">
                  <c:v>16.005389331941235</c:v>
                </c:pt>
                <c:pt idx="204">
                  <c:v>16.026343234800724</c:v>
                </c:pt>
                <c:pt idx="205">
                  <c:v>15.536448699383197</c:v>
                </c:pt>
                <c:pt idx="206">
                  <c:v>15.886268253959923</c:v>
                </c:pt>
                <c:pt idx="207">
                  <c:v>15.031704380507165</c:v>
                </c:pt>
                <c:pt idx="208">
                  <c:v>14.612175056536458</c:v>
                </c:pt>
                <c:pt idx="209">
                  <c:v>15.594210116603541</c:v>
                </c:pt>
                <c:pt idx="210">
                  <c:v>15.835501944122054</c:v>
                </c:pt>
                <c:pt idx="211">
                  <c:v>15.800352917021375</c:v>
                </c:pt>
                <c:pt idx="212">
                  <c:v>15.841383851088464</c:v>
                </c:pt>
                <c:pt idx="213">
                  <c:v>15.310497875986639</c:v>
                </c:pt>
                <c:pt idx="214">
                  <c:v>15.578441791355482</c:v>
                </c:pt>
                <c:pt idx="215">
                  <c:v>15.433654463027317</c:v>
                </c:pt>
                <c:pt idx="216">
                  <c:v>15.784017745636838</c:v>
                </c:pt>
                <c:pt idx="217">
                  <c:v>14.796686001045302</c:v>
                </c:pt>
                <c:pt idx="218">
                  <c:v>15.729310653101354</c:v>
                </c:pt>
                <c:pt idx="219">
                  <c:v>15.811154643382981</c:v>
                </c:pt>
                <c:pt idx="220">
                  <c:v>15.386286641040446</c:v>
                </c:pt>
                <c:pt idx="221">
                  <c:v>15.325013211385613</c:v>
                </c:pt>
                <c:pt idx="222">
                  <c:v>15.650243306040196</c:v>
                </c:pt>
                <c:pt idx="223">
                  <c:v>15.013898797596292</c:v>
                </c:pt>
                <c:pt idx="224">
                  <c:v>15.644814657015194</c:v>
                </c:pt>
                <c:pt idx="225">
                  <c:v>15.291019284378836</c:v>
                </c:pt>
                <c:pt idx="226">
                  <c:v>15.657416414132902</c:v>
                </c:pt>
                <c:pt idx="227">
                  <c:v>16.494068094637786</c:v>
                </c:pt>
                <c:pt idx="228">
                  <c:v>16.055605164498598</c:v>
                </c:pt>
                <c:pt idx="229">
                  <c:v>16.555474714558677</c:v>
                </c:pt>
                <c:pt idx="230">
                  <c:v>15.915504445830836</c:v>
                </c:pt>
                <c:pt idx="231">
                  <c:v>15.791130676752919</c:v>
                </c:pt>
                <c:pt idx="232">
                  <c:v>16.083758832153851</c:v>
                </c:pt>
                <c:pt idx="233">
                  <c:v>15.827240549771041</c:v>
                </c:pt>
                <c:pt idx="234">
                  <c:v>16.162938989027374</c:v>
                </c:pt>
                <c:pt idx="235">
                  <c:v>15.440906461641713</c:v>
                </c:pt>
                <c:pt idx="236">
                  <c:v>15.995410368903165</c:v>
                </c:pt>
                <c:pt idx="237">
                  <c:v>15.914042463537005</c:v>
                </c:pt>
                <c:pt idx="238">
                  <c:v>16.116484353515546</c:v>
                </c:pt>
                <c:pt idx="239">
                  <c:v>16.012872903587784</c:v>
                </c:pt>
                <c:pt idx="240">
                  <c:v>15.869939373322804</c:v>
                </c:pt>
                <c:pt idx="241">
                  <c:v>15.700166690747439</c:v>
                </c:pt>
                <c:pt idx="242">
                  <c:v>16.483170615729527</c:v>
                </c:pt>
                <c:pt idx="243">
                  <c:v>15.864045369355596</c:v>
                </c:pt>
                <c:pt idx="244">
                  <c:v>15.877064821894329</c:v>
                </c:pt>
                <c:pt idx="245">
                  <c:v>16.62857035315854</c:v>
                </c:pt>
                <c:pt idx="246">
                  <c:v>16.241243558807057</c:v>
                </c:pt>
                <c:pt idx="247">
                  <c:v>15.937418860793841</c:v>
                </c:pt>
                <c:pt idx="248">
                  <c:v>15.436734343335747</c:v>
                </c:pt>
                <c:pt idx="249">
                  <c:v>15.633920234638094</c:v>
                </c:pt>
                <c:pt idx="250">
                  <c:v>16.216107904144806</c:v>
                </c:pt>
                <c:pt idx="251">
                  <c:v>15.951249017502937</c:v>
                </c:pt>
                <c:pt idx="252">
                  <c:v>15.881669272187192</c:v>
                </c:pt>
                <c:pt idx="253">
                  <c:v>15.869430424726524</c:v>
                </c:pt>
                <c:pt idx="254">
                  <c:v>15.820590960831028</c:v>
                </c:pt>
                <c:pt idx="255">
                  <c:v>16.112252110684853</c:v>
                </c:pt>
                <c:pt idx="256">
                  <c:v>15.836249184852864</c:v>
                </c:pt>
                <c:pt idx="257">
                  <c:v>16.170757832991516</c:v>
                </c:pt>
                <c:pt idx="258">
                  <c:v>16.254872184911363</c:v>
                </c:pt>
                <c:pt idx="259">
                  <c:v>15.708101904027169</c:v>
                </c:pt>
                <c:pt idx="260">
                  <c:v>15.327041000554564</c:v>
                </c:pt>
                <c:pt idx="261">
                  <c:v>16.217844329673259</c:v>
                </c:pt>
                <c:pt idx="262">
                  <c:v>16.101939134513959</c:v>
                </c:pt>
                <c:pt idx="263">
                  <c:v>16.113523615112843</c:v>
                </c:pt>
                <c:pt idx="264">
                  <c:v>16.056939562938737</c:v>
                </c:pt>
                <c:pt idx="265">
                  <c:v>16.595858970781713</c:v>
                </c:pt>
                <c:pt idx="266">
                  <c:v>16.19444613537225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338-9443-B37C340416A0}"/>
            </c:ext>
          </c:extLst>
        </c:ser>
        <c:ser>
          <c:idx val="1"/>
          <c:order val="1"/>
          <c:tx>
            <c:v>Роснефть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Роснефть!$G$2:$G$268</c:f>
              <c:numCache>
                <c:formatCode>General</c:formatCode>
                <c:ptCount val="267"/>
                <c:pt idx="0">
                  <c:v>16.633607278240024</c:v>
                </c:pt>
                <c:pt idx="1">
                  <c:v>17.008000928193194</c:v>
                </c:pt>
                <c:pt idx="2">
                  <c:v>17.508188289481016</c:v>
                </c:pt>
                <c:pt idx="3">
                  <c:v>17.16095806274415</c:v>
                </c:pt>
                <c:pt idx="4">
                  <c:v>17.74317164865586</c:v>
                </c:pt>
                <c:pt idx="5">
                  <c:v>17.624690542849535</c:v>
                </c:pt>
                <c:pt idx="6">
                  <c:v>17.325362025522335</c:v>
                </c:pt>
                <c:pt idx="7">
                  <c:v>16.648160802333145</c:v>
                </c:pt>
                <c:pt idx="8">
                  <c:v>17.120589766816988</c:v>
                </c:pt>
                <c:pt idx="9">
                  <c:v>16.685211812068378</c:v>
                </c:pt>
                <c:pt idx="10">
                  <c:v>17.07494735128839</c:v>
                </c:pt>
                <c:pt idx="11">
                  <c:v>17.052889342396902</c:v>
                </c:pt>
                <c:pt idx="12">
                  <c:v>16.9674873178021</c:v>
                </c:pt>
                <c:pt idx="13">
                  <c:v>16.953789588347856</c:v>
                </c:pt>
                <c:pt idx="14">
                  <c:v>16.969861941595781</c:v>
                </c:pt>
                <c:pt idx="15">
                  <c:v>16.990170719660711</c:v>
                </c:pt>
                <c:pt idx="16">
                  <c:v>16.219586689837726</c:v>
                </c:pt>
                <c:pt idx="17">
                  <c:v>16.526248477247197</c:v>
                </c:pt>
                <c:pt idx="18">
                  <c:v>16.207335626110591</c:v>
                </c:pt>
                <c:pt idx="19">
                  <c:v>16.387663904274312</c:v>
                </c:pt>
                <c:pt idx="20">
                  <c:v>16.592019087710863</c:v>
                </c:pt>
                <c:pt idx="21">
                  <c:v>16.666260411129468</c:v>
                </c:pt>
                <c:pt idx="22">
                  <c:v>16.612103851270085</c:v>
                </c:pt>
                <c:pt idx="23">
                  <c:v>16.782813006741765</c:v>
                </c:pt>
                <c:pt idx="24">
                  <c:v>17.127116509888562</c:v>
                </c:pt>
                <c:pt idx="25">
                  <c:v>16.390255626557497</c:v>
                </c:pt>
                <c:pt idx="26">
                  <c:v>17.039083334862799</c:v>
                </c:pt>
                <c:pt idx="27">
                  <c:v>16.845036827410031</c:v>
                </c:pt>
                <c:pt idx="28">
                  <c:v>16.814177022566312</c:v>
                </c:pt>
                <c:pt idx="29">
                  <c:v>17.0683455861796</c:v>
                </c:pt>
                <c:pt idx="30">
                  <c:v>16.684378876336133</c:v>
                </c:pt>
                <c:pt idx="31">
                  <c:v>16.862866596294459</c:v>
                </c:pt>
                <c:pt idx="32">
                  <c:v>16.665297561714979</c:v>
                </c:pt>
                <c:pt idx="33">
                  <c:v>17.32424159231061</c:v>
                </c:pt>
                <c:pt idx="34">
                  <c:v>17.177640654702437</c:v>
                </c:pt>
                <c:pt idx="35">
                  <c:v>16.693871586064656</c:v>
                </c:pt>
                <c:pt idx="36">
                  <c:v>16.952861310332224</c:v>
                </c:pt>
                <c:pt idx="37">
                  <c:v>17.21564137104432</c:v>
                </c:pt>
                <c:pt idx="38">
                  <c:v>16.834759631160228</c:v>
                </c:pt>
                <c:pt idx="39">
                  <c:v>17.145350489010148</c:v>
                </c:pt>
                <c:pt idx="40">
                  <c:v>17.05667728435407</c:v>
                </c:pt>
                <c:pt idx="41">
                  <c:v>16.855041989884942</c:v>
                </c:pt>
                <c:pt idx="42">
                  <c:v>16.886382771010478</c:v>
                </c:pt>
                <c:pt idx="43">
                  <c:v>16.691969873979307</c:v>
                </c:pt>
                <c:pt idx="44">
                  <c:v>16.849054860634229</c:v>
                </c:pt>
                <c:pt idx="45">
                  <c:v>17.090785241616835</c:v>
                </c:pt>
                <c:pt idx="46">
                  <c:v>17.038930442935591</c:v>
                </c:pt>
                <c:pt idx="47">
                  <c:v>17.085347902188776</c:v>
                </c:pt>
                <c:pt idx="48">
                  <c:v>16.891879516598443</c:v>
                </c:pt>
                <c:pt idx="49">
                  <c:v>17.18807009650515</c:v>
                </c:pt>
                <c:pt idx="50">
                  <c:v>16.639620236174739</c:v>
                </c:pt>
                <c:pt idx="51">
                  <c:v>16.175872928817977</c:v>
                </c:pt>
                <c:pt idx="52">
                  <c:v>15.744918142806158</c:v>
                </c:pt>
                <c:pt idx="53">
                  <c:v>17.142608839228224</c:v>
                </c:pt>
                <c:pt idx="54">
                  <c:v>17.22796665509512</c:v>
                </c:pt>
                <c:pt idx="55">
                  <c:v>17.410998964560903</c:v>
                </c:pt>
                <c:pt idx="56">
                  <c:v>17.104363463160304</c:v>
                </c:pt>
                <c:pt idx="57">
                  <c:v>17.162526267362445</c:v>
                </c:pt>
                <c:pt idx="58">
                  <c:v>16.880986687612339</c:v>
                </c:pt>
                <c:pt idx="59">
                  <c:v>16.6659488154013</c:v>
                </c:pt>
                <c:pt idx="60">
                  <c:v>17.089978125639554</c:v>
                </c:pt>
                <c:pt idx="61">
                  <c:v>16.992143379156772</c:v>
                </c:pt>
                <c:pt idx="62">
                  <c:v>17.312460445832432</c:v>
                </c:pt>
                <c:pt idx="63">
                  <c:v>17.057388591885736</c:v>
                </c:pt>
                <c:pt idx="64">
                  <c:v>17.090753861743618</c:v>
                </c:pt>
                <c:pt idx="65">
                  <c:v>16.967416748933591</c:v>
                </c:pt>
                <c:pt idx="66">
                  <c:v>17.236967651985797</c:v>
                </c:pt>
                <c:pt idx="67">
                  <c:v>17.47188696479785</c:v>
                </c:pt>
                <c:pt idx="68">
                  <c:v>17.303742149688716</c:v>
                </c:pt>
                <c:pt idx="69">
                  <c:v>16.687215842896421</c:v>
                </c:pt>
                <c:pt idx="70">
                  <c:v>16.650610356839298</c:v>
                </c:pt>
                <c:pt idx="71">
                  <c:v>16.859077301061795</c:v>
                </c:pt>
                <c:pt idx="72">
                  <c:v>16.928799174815211</c:v>
                </c:pt>
                <c:pt idx="73">
                  <c:v>16.641426754244595</c:v>
                </c:pt>
                <c:pt idx="74">
                  <c:v>17.057062524687201</c:v>
                </c:pt>
                <c:pt idx="75">
                  <c:v>16.821598030896158</c:v>
                </c:pt>
                <c:pt idx="76">
                  <c:v>17.101763122414834</c:v>
                </c:pt>
                <c:pt idx="77">
                  <c:v>16.814715793797202</c:v>
                </c:pt>
                <c:pt idx="78">
                  <c:v>16.611388469432004</c:v>
                </c:pt>
                <c:pt idx="79">
                  <c:v>16.562341631914457</c:v>
                </c:pt>
                <c:pt idx="80">
                  <c:v>16.225089132601155</c:v>
                </c:pt>
                <c:pt idx="81">
                  <c:v>16.295538660301165</c:v>
                </c:pt>
                <c:pt idx="82">
                  <c:v>16.336995008410156</c:v>
                </c:pt>
                <c:pt idx="83">
                  <c:v>16.075859114778911</c:v>
                </c:pt>
                <c:pt idx="84">
                  <c:v>16.768258083264623</c:v>
                </c:pt>
                <c:pt idx="85">
                  <c:v>16.211884674390706</c:v>
                </c:pt>
                <c:pt idx="86">
                  <c:v>16.397620291852018</c:v>
                </c:pt>
                <c:pt idx="87">
                  <c:v>16.624038171759377</c:v>
                </c:pt>
                <c:pt idx="88">
                  <c:v>16.798522267108886</c:v>
                </c:pt>
                <c:pt idx="89">
                  <c:v>16.485361710502822</c:v>
                </c:pt>
                <c:pt idx="90">
                  <c:v>16.755311958059888</c:v>
                </c:pt>
                <c:pt idx="91">
                  <c:v>16.750460978591668</c:v>
                </c:pt>
                <c:pt idx="92">
                  <c:v>17.02875374929431</c:v>
                </c:pt>
                <c:pt idx="93">
                  <c:v>16.375244028615199</c:v>
                </c:pt>
                <c:pt idx="94">
                  <c:v>16.174318126945046</c:v>
                </c:pt>
                <c:pt idx="95">
                  <c:v>16.321143428012977</c:v>
                </c:pt>
                <c:pt idx="96">
                  <c:v>16.652007915505187</c:v>
                </c:pt>
                <c:pt idx="97">
                  <c:v>16.755754962717095</c:v>
                </c:pt>
                <c:pt idx="98">
                  <c:v>16.415951049200029</c:v>
                </c:pt>
                <c:pt idx="99">
                  <c:v>17.020520696970838</c:v>
                </c:pt>
                <c:pt idx="100">
                  <c:v>17.826229822137254</c:v>
                </c:pt>
                <c:pt idx="101">
                  <c:v>17.584506947766009</c:v>
                </c:pt>
                <c:pt idx="102">
                  <c:v>16.661442093627056</c:v>
                </c:pt>
                <c:pt idx="103">
                  <c:v>16.254992623659142</c:v>
                </c:pt>
                <c:pt idx="104">
                  <c:v>16.735739886842641</c:v>
                </c:pt>
                <c:pt idx="105">
                  <c:v>17.027616317569514</c:v>
                </c:pt>
                <c:pt idx="106">
                  <c:v>16.856125370856681</c:v>
                </c:pt>
                <c:pt idx="107">
                  <c:v>17.026177179336973</c:v>
                </c:pt>
                <c:pt idx="108">
                  <c:v>16.642043401792613</c:v>
                </c:pt>
                <c:pt idx="109">
                  <c:v>16.814363457296754</c:v>
                </c:pt>
                <c:pt idx="110">
                  <c:v>17.160105488857425</c:v>
                </c:pt>
                <c:pt idx="111">
                  <c:v>16.808282453921354</c:v>
                </c:pt>
                <c:pt idx="112">
                  <c:v>17.227552260190631</c:v>
                </c:pt>
                <c:pt idx="113">
                  <c:v>17.011475521979321</c:v>
                </c:pt>
                <c:pt idx="114">
                  <c:v>17.247861262823747</c:v>
                </c:pt>
                <c:pt idx="115">
                  <c:v>17.326644270256509</c:v>
                </c:pt>
                <c:pt idx="116">
                  <c:v>17.127351269130187</c:v>
                </c:pt>
                <c:pt idx="117">
                  <c:v>16.974113099289522</c:v>
                </c:pt>
                <c:pt idx="118">
                  <c:v>16.997844382721745</c:v>
                </c:pt>
                <c:pt idx="119">
                  <c:v>16.679712863278535</c:v>
                </c:pt>
                <c:pt idx="120">
                  <c:v>16.801780201719602</c:v>
                </c:pt>
                <c:pt idx="121">
                  <c:v>16.562491686646236</c:v>
                </c:pt>
                <c:pt idx="122">
                  <c:v>16.162727658153681</c:v>
                </c:pt>
                <c:pt idx="123">
                  <c:v>16.803999159357389</c:v>
                </c:pt>
                <c:pt idx="124">
                  <c:v>17.035553701251146</c:v>
                </c:pt>
                <c:pt idx="125">
                  <c:v>17.27484665059588</c:v>
                </c:pt>
                <c:pt idx="126">
                  <c:v>16.990338774943769</c:v>
                </c:pt>
                <c:pt idx="127">
                  <c:v>17.361208492106368</c:v>
                </c:pt>
                <c:pt idx="128">
                  <c:v>17.116940641611752</c:v>
                </c:pt>
                <c:pt idx="129">
                  <c:v>16.893688802884963</c:v>
                </c:pt>
                <c:pt idx="130">
                  <c:v>16.878696786146527</c:v>
                </c:pt>
                <c:pt idx="131">
                  <c:v>16.741446780426056</c:v>
                </c:pt>
                <c:pt idx="132">
                  <c:v>16.749688652797648</c:v>
                </c:pt>
                <c:pt idx="133">
                  <c:v>16.461348419159151</c:v>
                </c:pt>
                <c:pt idx="134">
                  <c:v>16.980560621297339</c:v>
                </c:pt>
                <c:pt idx="135">
                  <c:v>16.672287613653367</c:v>
                </c:pt>
                <c:pt idx="136">
                  <c:v>16.377918226531023</c:v>
                </c:pt>
                <c:pt idx="137">
                  <c:v>16.245502451499746</c:v>
                </c:pt>
                <c:pt idx="138">
                  <c:v>16.527087864842642</c:v>
                </c:pt>
                <c:pt idx="139">
                  <c:v>16.944808223564802</c:v>
                </c:pt>
                <c:pt idx="140">
                  <c:v>17.252831554024461</c:v>
                </c:pt>
                <c:pt idx="141">
                  <c:v>16.674125588839793</c:v>
                </c:pt>
                <c:pt idx="142">
                  <c:v>16.977264768315422</c:v>
                </c:pt>
                <c:pt idx="143">
                  <c:v>16.510996829070006</c:v>
                </c:pt>
                <c:pt idx="144">
                  <c:v>16.330543809929971</c:v>
                </c:pt>
                <c:pt idx="145">
                  <c:v>16.705093115634959</c:v>
                </c:pt>
                <c:pt idx="146">
                  <c:v>16.42322611106934</c:v>
                </c:pt>
                <c:pt idx="147">
                  <c:v>16.471365303467895</c:v>
                </c:pt>
                <c:pt idx="148">
                  <c:v>17.228025652018893</c:v>
                </c:pt>
                <c:pt idx="149">
                  <c:v>17.171577022239742</c:v>
                </c:pt>
                <c:pt idx="150">
                  <c:v>16.665478058150086</c:v>
                </c:pt>
                <c:pt idx="151">
                  <c:v>16.830843967928285</c:v>
                </c:pt>
                <c:pt idx="152">
                  <c:v>16.478693789096866</c:v>
                </c:pt>
                <c:pt idx="153">
                  <c:v>16.760688737538974</c:v>
                </c:pt>
                <c:pt idx="154">
                  <c:v>16.642298598012356</c:v>
                </c:pt>
                <c:pt idx="155">
                  <c:v>16.196789449262546</c:v>
                </c:pt>
                <c:pt idx="156">
                  <c:v>16.319530872277905</c:v>
                </c:pt>
                <c:pt idx="157">
                  <c:v>16.822103638851011</c:v>
                </c:pt>
                <c:pt idx="158">
                  <c:v>17.197336519347139</c:v>
                </c:pt>
                <c:pt idx="159">
                  <c:v>17.539512434854053</c:v>
                </c:pt>
                <c:pt idx="160">
                  <c:v>17.13168948453897</c:v>
                </c:pt>
                <c:pt idx="161">
                  <c:v>17.158624980879463</c:v>
                </c:pt>
                <c:pt idx="162">
                  <c:v>16.971511330696188</c:v>
                </c:pt>
                <c:pt idx="163">
                  <c:v>16.370174120618593</c:v>
                </c:pt>
                <c:pt idx="164">
                  <c:v>16.821953764129674</c:v>
                </c:pt>
                <c:pt idx="165">
                  <c:v>16.404041967857648</c:v>
                </c:pt>
                <c:pt idx="166">
                  <c:v>17.207622458016651</c:v>
                </c:pt>
                <c:pt idx="167">
                  <c:v>17.068512216021844</c:v>
                </c:pt>
                <c:pt idx="168">
                  <c:v>16.464319471668311</c:v>
                </c:pt>
                <c:pt idx="169">
                  <c:v>17.092907711925786</c:v>
                </c:pt>
                <c:pt idx="170">
                  <c:v>18.190654687441995</c:v>
                </c:pt>
                <c:pt idx="171">
                  <c:v>17.296374884402237</c:v>
                </c:pt>
                <c:pt idx="172">
                  <c:v>17.838901041074092</c:v>
                </c:pt>
                <c:pt idx="173">
                  <c:v>17.269847678286073</c:v>
                </c:pt>
                <c:pt idx="174">
                  <c:v>16.876309338246909</c:v>
                </c:pt>
                <c:pt idx="175">
                  <c:v>16.770005125602001</c:v>
                </c:pt>
                <c:pt idx="176">
                  <c:v>16.588546680105793</c:v>
                </c:pt>
                <c:pt idx="177">
                  <c:v>16.41805430683451</c:v>
                </c:pt>
                <c:pt idx="178">
                  <c:v>17.320481296413714</c:v>
                </c:pt>
                <c:pt idx="179">
                  <c:v>16.271010710578391</c:v>
                </c:pt>
                <c:pt idx="180">
                  <c:v>16.839542103019809</c:v>
                </c:pt>
                <c:pt idx="181">
                  <c:v>16.523730744618121</c:v>
                </c:pt>
                <c:pt idx="182">
                  <c:v>16.38137180721839</c:v>
                </c:pt>
                <c:pt idx="183">
                  <c:v>16.73547509810718</c:v>
                </c:pt>
                <c:pt idx="184">
                  <c:v>16.350955842455825</c:v>
                </c:pt>
                <c:pt idx="185">
                  <c:v>15.950023684793138</c:v>
                </c:pt>
                <c:pt idx="186">
                  <c:v>16.482076739900709</c:v>
                </c:pt>
                <c:pt idx="187">
                  <c:v>17.080619375462025</c:v>
                </c:pt>
                <c:pt idx="188">
                  <c:v>16.517654685834316</c:v>
                </c:pt>
                <c:pt idx="189">
                  <c:v>16.228493259138318</c:v>
                </c:pt>
                <c:pt idx="190">
                  <c:v>16.281844124257219</c:v>
                </c:pt>
                <c:pt idx="191">
                  <c:v>15.885768812038041</c:v>
                </c:pt>
                <c:pt idx="192">
                  <c:v>16.330783935960905</c:v>
                </c:pt>
                <c:pt idx="193">
                  <c:v>16.670658626177552</c:v>
                </c:pt>
                <c:pt idx="194">
                  <c:v>17.055617792853887</c:v>
                </c:pt>
                <c:pt idx="195">
                  <c:v>17.026440497734995</c:v>
                </c:pt>
                <c:pt idx="196">
                  <c:v>16.870642703634882</c:v>
                </c:pt>
                <c:pt idx="197">
                  <c:v>16.39734274882445</c:v>
                </c:pt>
                <c:pt idx="198">
                  <c:v>16.591453648016628</c:v>
                </c:pt>
                <c:pt idx="199">
                  <c:v>16.512738408114281</c:v>
                </c:pt>
                <c:pt idx="200">
                  <c:v>16.663847780954569</c:v>
                </c:pt>
                <c:pt idx="201">
                  <c:v>17.295398040632179</c:v>
                </c:pt>
                <c:pt idx="202">
                  <c:v>17.114872684411377</c:v>
                </c:pt>
                <c:pt idx="203">
                  <c:v>16.991857515767062</c:v>
                </c:pt>
                <c:pt idx="204">
                  <c:v>16.897407224918542</c:v>
                </c:pt>
                <c:pt idx="205">
                  <c:v>16.828349180060815</c:v>
                </c:pt>
                <c:pt idx="206">
                  <c:v>16.760788658653965</c:v>
                </c:pt>
                <c:pt idx="207">
                  <c:v>16.484974457964647</c:v>
                </c:pt>
                <c:pt idx="208">
                  <c:v>14.967366571027426</c:v>
                </c:pt>
                <c:pt idx="209">
                  <c:v>16.097676593708229</c:v>
                </c:pt>
                <c:pt idx="210">
                  <c:v>16.606276199497891</c:v>
                </c:pt>
                <c:pt idx="211">
                  <c:v>17.061817097057411</c:v>
                </c:pt>
                <c:pt idx="212">
                  <c:v>16.689893506705566</c:v>
                </c:pt>
                <c:pt idx="213">
                  <c:v>16.99026771023556</c:v>
                </c:pt>
                <c:pt idx="214">
                  <c:v>17.127349446677535</c:v>
                </c:pt>
                <c:pt idx="215">
                  <c:v>16.569746900789866</c:v>
                </c:pt>
                <c:pt idx="216">
                  <c:v>16.490647684203829</c:v>
                </c:pt>
                <c:pt idx="217">
                  <c:v>15.955308450184907</c:v>
                </c:pt>
                <c:pt idx="218">
                  <c:v>16.617578588994817</c:v>
                </c:pt>
                <c:pt idx="219">
                  <c:v>16.609409349170285</c:v>
                </c:pt>
                <c:pt idx="220">
                  <c:v>16.494677628507407</c:v>
                </c:pt>
                <c:pt idx="221">
                  <c:v>16.517552747052488</c:v>
                </c:pt>
                <c:pt idx="222">
                  <c:v>16.821419869344734</c:v>
                </c:pt>
                <c:pt idx="223">
                  <c:v>16.533451682214455</c:v>
                </c:pt>
                <c:pt idx="224">
                  <c:v>16.75381126272784</c:v>
                </c:pt>
                <c:pt idx="225">
                  <c:v>16.096392839455085</c:v>
                </c:pt>
                <c:pt idx="226">
                  <c:v>15.982656153344493</c:v>
                </c:pt>
                <c:pt idx="227">
                  <c:v>16.652644441944577</c:v>
                </c:pt>
                <c:pt idx="228">
                  <c:v>16.622622680158678</c:v>
                </c:pt>
                <c:pt idx="229">
                  <c:v>16.853952642990251</c:v>
                </c:pt>
                <c:pt idx="230">
                  <c:v>17.016657755311115</c:v>
                </c:pt>
                <c:pt idx="231">
                  <c:v>16.720336789247124</c:v>
                </c:pt>
                <c:pt idx="232">
                  <c:v>17.131561005301073</c:v>
                </c:pt>
                <c:pt idx="233">
                  <c:v>16.442237175866467</c:v>
                </c:pt>
                <c:pt idx="234">
                  <c:v>16.458428995328646</c:v>
                </c:pt>
                <c:pt idx="235">
                  <c:v>16.398791627368738</c:v>
                </c:pt>
                <c:pt idx="236">
                  <c:v>15.887797818697649</c:v>
                </c:pt>
                <c:pt idx="237">
                  <c:v>16.243312321891441</c:v>
                </c:pt>
                <c:pt idx="238">
                  <c:v>16.18675940162429</c:v>
                </c:pt>
                <c:pt idx="239">
                  <c:v>16.747305196479143</c:v>
                </c:pt>
                <c:pt idx="240">
                  <c:v>16.724151633161178</c:v>
                </c:pt>
                <c:pt idx="241">
                  <c:v>16.830782679192865</c:v>
                </c:pt>
                <c:pt idx="242">
                  <c:v>16.651223716056638</c:v>
                </c:pt>
                <c:pt idx="243">
                  <c:v>16.886894682705766</c:v>
                </c:pt>
                <c:pt idx="244">
                  <c:v>16.729373122560485</c:v>
                </c:pt>
                <c:pt idx="245">
                  <c:v>17.631640093507507</c:v>
                </c:pt>
                <c:pt idx="246">
                  <c:v>16.628949074337896</c:v>
                </c:pt>
                <c:pt idx="247">
                  <c:v>16.517460859114124</c:v>
                </c:pt>
                <c:pt idx="248">
                  <c:v>16.680340551175789</c:v>
                </c:pt>
                <c:pt idx="249">
                  <c:v>16.28199692457806</c:v>
                </c:pt>
                <c:pt idx="250">
                  <c:v>16.628483378861912</c:v>
                </c:pt>
                <c:pt idx="251">
                  <c:v>16.857255332025503</c:v>
                </c:pt>
                <c:pt idx="252">
                  <c:v>17.14224728990467</c:v>
                </c:pt>
                <c:pt idx="253">
                  <c:v>16.883377429277463</c:v>
                </c:pt>
                <c:pt idx="254">
                  <c:v>16.49665810613504</c:v>
                </c:pt>
                <c:pt idx="255">
                  <c:v>16.633399432790284</c:v>
                </c:pt>
                <c:pt idx="256">
                  <c:v>16.551487161707325</c:v>
                </c:pt>
                <c:pt idx="257">
                  <c:v>16.740366938258084</c:v>
                </c:pt>
                <c:pt idx="258">
                  <c:v>16.974313608720081</c:v>
                </c:pt>
                <c:pt idx="259">
                  <c:v>16.194437055715028</c:v>
                </c:pt>
                <c:pt idx="260">
                  <c:v>15.847851320160441</c:v>
                </c:pt>
                <c:pt idx="261">
                  <c:v>17.139057340800033</c:v>
                </c:pt>
                <c:pt idx="262">
                  <c:v>17.016311206633134</c:v>
                </c:pt>
                <c:pt idx="263">
                  <c:v>17.045295461860487</c:v>
                </c:pt>
                <c:pt idx="264">
                  <c:v>17.531011981773801</c:v>
                </c:pt>
                <c:pt idx="265">
                  <c:v>17.518651827190297</c:v>
                </c:pt>
                <c:pt idx="266">
                  <c:v>17.19574916424855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338-9443-B37C3404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47823"/>
        <c:axId val="1467639087"/>
      </c:scatterChart>
      <c:valAx>
        <c:axId val="1467647823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639087"/>
        <c:crosses val="autoZero"/>
        <c:crossBetween val="midCat"/>
      </c:valAx>
      <c:valAx>
        <c:axId val="146763908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64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объёмов торгов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Татнфт Зао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'Татнфт Зао'!$G$2:$G$268</c:f>
              <c:numCache>
                <c:formatCode>General</c:formatCode>
                <c:ptCount val="267"/>
                <c:pt idx="0">
                  <c:v>15.789869323190958</c:v>
                </c:pt>
                <c:pt idx="1">
                  <c:v>16.200651198802834</c:v>
                </c:pt>
                <c:pt idx="2">
                  <c:v>16.398946443257081</c:v>
                </c:pt>
                <c:pt idx="3">
                  <c:v>16.435909904927644</c:v>
                </c:pt>
                <c:pt idx="4">
                  <c:v>16.541784362582746</c:v>
                </c:pt>
                <c:pt idx="5">
                  <c:v>16.53261630027583</c:v>
                </c:pt>
                <c:pt idx="6">
                  <c:v>15.841395720094203</c:v>
                </c:pt>
                <c:pt idx="7">
                  <c:v>15.620520188140702</c:v>
                </c:pt>
                <c:pt idx="8">
                  <c:v>16.196794070866417</c:v>
                </c:pt>
                <c:pt idx="9">
                  <c:v>16.177714590775505</c:v>
                </c:pt>
                <c:pt idx="10">
                  <c:v>16.295774781682049</c:v>
                </c:pt>
                <c:pt idx="11">
                  <c:v>15.972927672265385</c:v>
                </c:pt>
                <c:pt idx="12">
                  <c:v>15.957982061603252</c:v>
                </c:pt>
                <c:pt idx="13">
                  <c:v>15.975955883797196</c:v>
                </c:pt>
                <c:pt idx="14">
                  <c:v>16.088965456851184</c:v>
                </c:pt>
                <c:pt idx="15">
                  <c:v>16.057861452916605</c:v>
                </c:pt>
                <c:pt idx="16">
                  <c:v>15.897325530826672</c:v>
                </c:pt>
                <c:pt idx="17">
                  <c:v>15.709619012742019</c:v>
                </c:pt>
                <c:pt idx="18">
                  <c:v>15.447877577707462</c:v>
                </c:pt>
                <c:pt idx="19">
                  <c:v>15.300615782521076</c:v>
                </c:pt>
                <c:pt idx="20">
                  <c:v>15.790201120403434</c:v>
                </c:pt>
                <c:pt idx="21">
                  <c:v>15.907461035661782</c:v>
                </c:pt>
                <c:pt idx="22">
                  <c:v>15.415826995948814</c:v>
                </c:pt>
                <c:pt idx="23">
                  <c:v>15.494321536268947</c:v>
                </c:pt>
                <c:pt idx="24">
                  <c:v>15.431081624101822</c:v>
                </c:pt>
                <c:pt idx="25">
                  <c:v>15.672080386378589</c:v>
                </c:pt>
                <c:pt idx="26">
                  <c:v>15.816086095217011</c:v>
                </c:pt>
                <c:pt idx="27">
                  <c:v>15.684337544141188</c:v>
                </c:pt>
                <c:pt idx="28">
                  <c:v>15.733315134042988</c:v>
                </c:pt>
                <c:pt idx="29">
                  <c:v>16.373668443964924</c:v>
                </c:pt>
                <c:pt idx="30">
                  <c:v>16.154368754946127</c:v>
                </c:pt>
                <c:pt idx="31">
                  <c:v>15.88948468051022</c:v>
                </c:pt>
                <c:pt idx="32">
                  <c:v>15.9823423631805</c:v>
                </c:pt>
                <c:pt idx="33">
                  <c:v>16.424933818219774</c:v>
                </c:pt>
                <c:pt idx="34">
                  <c:v>15.987362624965357</c:v>
                </c:pt>
                <c:pt idx="35">
                  <c:v>15.639598453265627</c:v>
                </c:pt>
                <c:pt idx="36">
                  <c:v>16.074461372338231</c:v>
                </c:pt>
                <c:pt idx="37">
                  <c:v>16.038204681771916</c:v>
                </c:pt>
                <c:pt idx="38">
                  <c:v>15.732312574639694</c:v>
                </c:pt>
                <c:pt idx="39">
                  <c:v>16.241865176219314</c:v>
                </c:pt>
                <c:pt idx="40">
                  <c:v>15.940851183904648</c:v>
                </c:pt>
                <c:pt idx="41">
                  <c:v>15.767056226181019</c:v>
                </c:pt>
                <c:pt idx="42">
                  <c:v>15.898544389637323</c:v>
                </c:pt>
                <c:pt idx="43">
                  <c:v>15.465013058158531</c:v>
                </c:pt>
                <c:pt idx="44">
                  <c:v>15.664261390043</c:v>
                </c:pt>
                <c:pt idx="45">
                  <c:v>15.866642641646935</c:v>
                </c:pt>
                <c:pt idx="46">
                  <c:v>15.736964066585596</c:v>
                </c:pt>
                <c:pt idx="47">
                  <c:v>16.398358770913568</c:v>
                </c:pt>
                <c:pt idx="48">
                  <c:v>16.021988853938741</c:v>
                </c:pt>
                <c:pt idx="49">
                  <c:v>16.335329775956243</c:v>
                </c:pt>
                <c:pt idx="50">
                  <c:v>15.681839321492054</c:v>
                </c:pt>
                <c:pt idx="51">
                  <c:v>14.858920166157406</c:v>
                </c:pt>
                <c:pt idx="52">
                  <c:v>15.076539270876674</c:v>
                </c:pt>
                <c:pt idx="53">
                  <c:v>16.072514432610561</c:v>
                </c:pt>
                <c:pt idx="54">
                  <c:v>16.406594639643153</c:v>
                </c:pt>
                <c:pt idx="55">
                  <c:v>16.210363024300701</c:v>
                </c:pt>
                <c:pt idx="56">
                  <c:v>16.002273940645299</c:v>
                </c:pt>
                <c:pt idx="57">
                  <c:v>16.11934087534453</c:v>
                </c:pt>
                <c:pt idx="58">
                  <c:v>15.903614472722763</c:v>
                </c:pt>
                <c:pt idx="59">
                  <c:v>15.85497870329589</c:v>
                </c:pt>
                <c:pt idx="60">
                  <c:v>16.107599761315015</c:v>
                </c:pt>
                <c:pt idx="61">
                  <c:v>15.794299926768213</c:v>
                </c:pt>
                <c:pt idx="62">
                  <c:v>16.379320805347739</c:v>
                </c:pt>
                <c:pt idx="63">
                  <c:v>16.067194911090109</c:v>
                </c:pt>
                <c:pt idx="64">
                  <c:v>16.148765486259432</c:v>
                </c:pt>
                <c:pt idx="65">
                  <c:v>16.314270802040809</c:v>
                </c:pt>
                <c:pt idx="66">
                  <c:v>15.966338604104575</c:v>
                </c:pt>
                <c:pt idx="67">
                  <c:v>16.239508535180576</c:v>
                </c:pt>
                <c:pt idx="68">
                  <c:v>15.990964305697606</c:v>
                </c:pt>
                <c:pt idx="69">
                  <c:v>15.591367584279487</c:v>
                </c:pt>
                <c:pt idx="70">
                  <c:v>15.46729122797209</c:v>
                </c:pt>
                <c:pt idx="71">
                  <c:v>15.906280193816647</c:v>
                </c:pt>
                <c:pt idx="72">
                  <c:v>15.778423901349905</c:v>
                </c:pt>
                <c:pt idx="73">
                  <c:v>15.968115429335027</c:v>
                </c:pt>
                <c:pt idx="74">
                  <c:v>16.107453220659572</c:v>
                </c:pt>
                <c:pt idx="75">
                  <c:v>15.762779783057219</c:v>
                </c:pt>
                <c:pt idx="76">
                  <c:v>15.630984926204153</c:v>
                </c:pt>
                <c:pt idx="77">
                  <c:v>15.434928503780714</c:v>
                </c:pt>
                <c:pt idx="78">
                  <c:v>15.500853398487839</c:v>
                </c:pt>
                <c:pt idx="79">
                  <c:v>15.862900129540838</c:v>
                </c:pt>
                <c:pt idx="80">
                  <c:v>15.596315242043806</c:v>
                </c:pt>
                <c:pt idx="81">
                  <c:v>15.848904234433423</c:v>
                </c:pt>
                <c:pt idx="82">
                  <c:v>15.738456171871514</c:v>
                </c:pt>
                <c:pt idx="83">
                  <c:v>15.730366329820287</c:v>
                </c:pt>
                <c:pt idx="84">
                  <c:v>15.236042081103061</c:v>
                </c:pt>
                <c:pt idx="85">
                  <c:v>15.362607000641573</c:v>
                </c:pt>
                <c:pt idx="86">
                  <c:v>15.562401662703451</c:v>
                </c:pt>
                <c:pt idx="87">
                  <c:v>15.662509193046152</c:v>
                </c:pt>
                <c:pt idx="88">
                  <c:v>15.573146036985928</c:v>
                </c:pt>
                <c:pt idx="89">
                  <c:v>15.482517133407956</c:v>
                </c:pt>
                <c:pt idx="90">
                  <c:v>15.574502315236002</c:v>
                </c:pt>
                <c:pt idx="91">
                  <c:v>15.552989820279258</c:v>
                </c:pt>
                <c:pt idx="92">
                  <c:v>15.602614205656135</c:v>
                </c:pt>
                <c:pt idx="93">
                  <c:v>15.331876583745927</c:v>
                </c:pt>
                <c:pt idx="94">
                  <c:v>15.636485728510285</c:v>
                </c:pt>
                <c:pt idx="95">
                  <c:v>15.814307231541701</c:v>
                </c:pt>
                <c:pt idx="96">
                  <c:v>16.343089489434988</c:v>
                </c:pt>
                <c:pt idx="97">
                  <c:v>16.168384691251486</c:v>
                </c:pt>
                <c:pt idx="98">
                  <c:v>15.640035656174264</c:v>
                </c:pt>
                <c:pt idx="99">
                  <c:v>15.875327031583357</c:v>
                </c:pt>
                <c:pt idx="100">
                  <c:v>15.991901843718972</c:v>
                </c:pt>
                <c:pt idx="101">
                  <c:v>16.507323647756763</c:v>
                </c:pt>
                <c:pt idx="102">
                  <c:v>15.389532669377342</c:v>
                </c:pt>
                <c:pt idx="103">
                  <c:v>15.341479901156648</c:v>
                </c:pt>
                <c:pt idx="104">
                  <c:v>15.500176529306367</c:v>
                </c:pt>
                <c:pt idx="105">
                  <c:v>15.377301152930801</c:v>
                </c:pt>
                <c:pt idx="106">
                  <c:v>15.33203681184084</c:v>
                </c:pt>
                <c:pt idx="107">
                  <c:v>15.615894396839103</c:v>
                </c:pt>
                <c:pt idx="108">
                  <c:v>15.712060880623435</c:v>
                </c:pt>
                <c:pt idx="109">
                  <c:v>15.640208226103818</c:v>
                </c:pt>
                <c:pt idx="110">
                  <c:v>15.970420128643939</c:v>
                </c:pt>
                <c:pt idx="111">
                  <c:v>15.404315058095881</c:v>
                </c:pt>
                <c:pt idx="112">
                  <c:v>16.138064931033821</c:v>
                </c:pt>
                <c:pt idx="113">
                  <c:v>15.876751213874797</c:v>
                </c:pt>
                <c:pt idx="114">
                  <c:v>16.136684797186035</c:v>
                </c:pt>
                <c:pt idx="115">
                  <c:v>15.985681348441958</c:v>
                </c:pt>
                <c:pt idx="116">
                  <c:v>16.000586077907631</c:v>
                </c:pt>
                <c:pt idx="117">
                  <c:v>15.835345397072048</c:v>
                </c:pt>
                <c:pt idx="118">
                  <c:v>15.701729845541815</c:v>
                </c:pt>
                <c:pt idx="119">
                  <c:v>15.589822025588017</c:v>
                </c:pt>
                <c:pt idx="120">
                  <c:v>16.136720133534084</c:v>
                </c:pt>
                <c:pt idx="121">
                  <c:v>15.522510657983126</c:v>
                </c:pt>
                <c:pt idx="122">
                  <c:v>15.210940561733356</c:v>
                </c:pt>
                <c:pt idx="123">
                  <c:v>16.084111682093333</c:v>
                </c:pt>
                <c:pt idx="124">
                  <c:v>15.697888917053332</c:v>
                </c:pt>
                <c:pt idx="125">
                  <c:v>16.427536524385644</c:v>
                </c:pt>
                <c:pt idx="126">
                  <c:v>16.00215604014981</c:v>
                </c:pt>
                <c:pt idx="127">
                  <c:v>16.25116831338223</c:v>
                </c:pt>
                <c:pt idx="128">
                  <c:v>15.573832161101318</c:v>
                </c:pt>
                <c:pt idx="129">
                  <c:v>15.480642367913171</c:v>
                </c:pt>
                <c:pt idx="130">
                  <c:v>15.839406355341584</c:v>
                </c:pt>
                <c:pt idx="131">
                  <c:v>15.395142657652247</c:v>
                </c:pt>
                <c:pt idx="132">
                  <c:v>15.633735051871831</c:v>
                </c:pt>
                <c:pt idx="133">
                  <c:v>15.793149137271628</c:v>
                </c:pt>
                <c:pt idx="134">
                  <c:v>15.513913105203999</c:v>
                </c:pt>
                <c:pt idx="135">
                  <c:v>15.554946377609724</c:v>
                </c:pt>
                <c:pt idx="136">
                  <c:v>15.219595720092714</c:v>
                </c:pt>
                <c:pt idx="137">
                  <c:v>15.102801929242156</c:v>
                </c:pt>
                <c:pt idx="138">
                  <c:v>15.692298745568232</c:v>
                </c:pt>
                <c:pt idx="139">
                  <c:v>15.601490021764688</c:v>
                </c:pt>
                <c:pt idx="140">
                  <c:v>15.863925721038987</c:v>
                </c:pt>
                <c:pt idx="141">
                  <c:v>15.758194078476578</c:v>
                </c:pt>
                <c:pt idx="142">
                  <c:v>15.557114681586627</c:v>
                </c:pt>
                <c:pt idx="143">
                  <c:v>15.461513737897615</c:v>
                </c:pt>
                <c:pt idx="144">
                  <c:v>15.129916788949325</c:v>
                </c:pt>
                <c:pt idx="145">
                  <c:v>15.451109272962867</c:v>
                </c:pt>
                <c:pt idx="146">
                  <c:v>15.466861709294848</c:v>
                </c:pt>
                <c:pt idx="147">
                  <c:v>15.793645854314324</c:v>
                </c:pt>
                <c:pt idx="148">
                  <c:v>16.048144105804866</c:v>
                </c:pt>
                <c:pt idx="149">
                  <c:v>15.705664838564632</c:v>
                </c:pt>
                <c:pt idx="150">
                  <c:v>15.363709034622564</c:v>
                </c:pt>
                <c:pt idx="151">
                  <c:v>16.034385727260311</c:v>
                </c:pt>
                <c:pt idx="152">
                  <c:v>16.306344605967066</c:v>
                </c:pt>
                <c:pt idx="153">
                  <c:v>16.103894287255009</c:v>
                </c:pt>
                <c:pt idx="154">
                  <c:v>15.810447577865661</c:v>
                </c:pt>
                <c:pt idx="155">
                  <c:v>15.118733044781084</c:v>
                </c:pt>
                <c:pt idx="156">
                  <c:v>15.061421533653263</c:v>
                </c:pt>
                <c:pt idx="157">
                  <c:v>15.590106913313656</c:v>
                </c:pt>
                <c:pt idx="158">
                  <c:v>16.329620768909649</c:v>
                </c:pt>
                <c:pt idx="159">
                  <c:v>16.106626126715021</c:v>
                </c:pt>
                <c:pt idx="160">
                  <c:v>15.952063498489983</c:v>
                </c:pt>
                <c:pt idx="161">
                  <c:v>16.241424170843658</c:v>
                </c:pt>
                <c:pt idx="162">
                  <c:v>16.099926588667991</c:v>
                </c:pt>
                <c:pt idx="163">
                  <c:v>15.599540229130389</c:v>
                </c:pt>
                <c:pt idx="164">
                  <c:v>16.285155504835615</c:v>
                </c:pt>
                <c:pt idx="165">
                  <c:v>15.658169077209113</c:v>
                </c:pt>
                <c:pt idx="166">
                  <c:v>16.294920461618563</c:v>
                </c:pt>
                <c:pt idx="167">
                  <c:v>15.789092848527316</c:v>
                </c:pt>
                <c:pt idx="168">
                  <c:v>15.870982100905449</c:v>
                </c:pt>
                <c:pt idx="169">
                  <c:v>15.533208977014677</c:v>
                </c:pt>
                <c:pt idx="170">
                  <c:v>16.676716086552055</c:v>
                </c:pt>
                <c:pt idx="171">
                  <c:v>16.077826628520818</c:v>
                </c:pt>
                <c:pt idx="172">
                  <c:v>15.826769613991555</c:v>
                </c:pt>
                <c:pt idx="173">
                  <c:v>15.73140322817344</c:v>
                </c:pt>
                <c:pt idx="174">
                  <c:v>15.614725499297013</c:v>
                </c:pt>
                <c:pt idx="175">
                  <c:v>15.981831384576635</c:v>
                </c:pt>
                <c:pt idx="176">
                  <c:v>15.670330894637218</c:v>
                </c:pt>
                <c:pt idx="177">
                  <c:v>16.148932277211603</c:v>
                </c:pt>
                <c:pt idx="178">
                  <c:v>15.777071871764715</c:v>
                </c:pt>
                <c:pt idx="179">
                  <c:v>15.944733439103647</c:v>
                </c:pt>
                <c:pt idx="180">
                  <c:v>16.04193464970492</c:v>
                </c:pt>
                <c:pt idx="181">
                  <c:v>15.869168798719405</c:v>
                </c:pt>
                <c:pt idx="182">
                  <c:v>15.744286174334153</c:v>
                </c:pt>
                <c:pt idx="183">
                  <c:v>15.747515910420235</c:v>
                </c:pt>
                <c:pt idx="184">
                  <c:v>15.405871659633636</c:v>
                </c:pt>
                <c:pt idx="185">
                  <c:v>15.045019521434151</c:v>
                </c:pt>
                <c:pt idx="186">
                  <c:v>15.589754183212964</c:v>
                </c:pt>
                <c:pt idx="187">
                  <c:v>15.553215028069586</c:v>
                </c:pt>
                <c:pt idx="188">
                  <c:v>15.713719449775761</c:v>
                </c:pt>
                <c:pt idx="189">
                  <c:v>15.451935035233117</c:v>
                </c:pt>
                <c:pt idx="190">
                  <c:v>15.451165773715415</c:v>
                </c:pt>
                <c:pt idx="191">
                  <c:v>15.011706198398272</c:v>
                </c:pt>
                <c:pt idx="192">
                  <c:v>15.562647416694485</c:v>
                </c:pt>
                <c:pt idx="193">
                  <c:v>16.18411838261034</c:v>
                </c:pt>
                <c:pt idx="194">
                  <c:v>15.966883150451594</c:v>
                </c:pt>
                <c:pt idx="195">
                  <c:v>15.508465750133727</c:v>
                </c:pt>
                <c:pt idx="196">
                  <c:v>15.595706762927806</c:v>
                </c:pt>
                <c:pt idx="197">
                  <c:v>15.075535664614305</c:v>
                </c:pt>
                <c:pt idx="198">
                  <c:v>15.629375556328931</c:v>
                </c:pt>
                <c:pt idx="199">
                  <c:v>15.47882472606746</c:v>
                </c:pt>
                <c:pt idx="200">
                  <c:v>15.314821055552867</c:v>
                </c:pt>
                <c:pt idx="201">
                  <c:v>15.605012480851109</c:v>
                </c:pt>
                <c:pt idx="202">
                  <c:v>15.355767724121202</c:v>
                </c:pt>
                <c:pt idx="203">
                  <c:v>16.005389331941235</c:v>
                </c:pt>
                <c:pt idx="204">
                  <c:v>16.026343234800724</c:v>
                </c:pt>
                <c:pt idx="205">
                  <c:v>15.536448699383197</c:v>
                </c:pt>
                <c:pt idx="206">
                  <c:v>15.886268253959923</c:v>
                </c:pt>
                <c:pt idx="207">
                  <c:v>15.031704380507165</c:v>
                </c:pt>
                <c:pt idx="208">
                  <c:v>14.612175056536458</c:v>
                </c:pt>
                <c:pt idx="209">
                  <c:v>15.594210116603541</c:v>
                </c:pt>
                <c:pt idx="210">
                  <c:v>15.835501944122054</c:v>
                </c:pt>
                <c:pt idx="211">
                  <c:v>15.800352917021375</c:v>
                </c:pt>
                <c:pt idx="212">
                  <c:v>15.841383851088464</c:v>
                </c:pt>
                <c:pt idx="213">
                  <c:v>15.310497875986639</c:v>
                </c:pt>
                <c:pt idx="214">
                  <c:v>15.578441791355482</c:v>
                </c:pt>
                <c:pt idx="215">
                  <c:v>15.433654463027317</c:v>
                </c:pt>
                <c:pt idx="216">
                  <c:v>15.784017745636838</c:v>
                </c:pt>
                <c:pt idx="217">
                  <c:v>14.796686001045302</c:v>
                </c:pt>
                <c:pt idx="218">
                  <c:v>15.729310653101354</c:v>
                </c:pt>
                <c:pt idx="219">
                  <c:v>15.811154643382981</c:v>
                </c:pt>
                <c:pt idx="220">
                  <c:v>15.386286641040446</c:v>
                </c:pt>
                <c:pt idx="221">
                  <c:v>15.325013211385613</c:v>
                </c:pt>
                <c:pt idx="222">
                  <c:v>15.650243306040196</c:v>
                </c:pt>
                <c:pt idx="223">
                  <c:v>15.013898797596292</c:v>
                </c:pt>
                <c:pt idx="224">
                  <c:v>15.644814657015194</c:v>
                </c:pt>
                <c:pt idx="225">
                  <c:v>15.291019284378836</c:v>
                </c:pt>
                <c:pt idx="226">
                  <c:v>15.657416414132902</c:v>
                </c:pt>
                <c:pt idx="227">
                  <c:v>16.494068094637786</c:v>
                </c:pt>
                <c:pt idx="228">
                  <c:v>16.055605164498598</c:v>
                </c:pt>
                <c:pt idx="229">
                  <c:v>16.555474714558677</c:v>
                </c:pt>
                <c:pt idx="230">
                  <c:v>15.915504445830836</c:v>
                </c:pt>
                <c:pt idx="231">
                  <c:v>15.791130676752919</c:v>
                </c:pt>
                <c:pt idx="232">
                  <c:v>16.083758832153851</c:v>
                </c:pt>
                <c:pt idx="233">
                  <c:v>15.827240549771041</c:v>
                </c:pt>
                <c:pt idx="234">
                  <c:v>16.162938989027374</c:v>
                </c:pt>
                <c:pt idx="235">
                  <c:v>15.440906461641713</c:v>
                </c:pt>
                <c:pt idx="236">
                  <c:v>15.995410368903165</c:v>
                </c:pt>
                <c:pt idx="237">
                  <c:v>15.914042463537005</c:v>
                </c:pt>
                <c:pt idx="238">
                  <c:v>16.116484353515546</c:v>
                </c:pt>
                <c:pt idx="239">
                  <c:v>16.012872903587784</c:v>
                </c:pt>
                <c:pt idx="240">
                  <c:v>15.869939373322804</c:v>
                </c:pt>
                <c:pt idx="241">
                  <c:v>15.700166690747439</c:v>
                </c:pt>
                <c:pt idx="242">
                  <c:v>16.483170615729527</c:v>
                </c:pt>
                <c:pt idx="243">
                  <c:v>15.864045369355596</c:v>
                </c:pt>
                <c:pt idx="244">
                  <c:v>15.877064821894329</c:v>
                </c:pt>
                <c:pt idx="245">
                  <c:v>16.62857035315854</c:v>
                </c:pt>
                <c:pt idx="246">
                  <c:v>16.241243558807057</c:v>
                </c:pt>
                <c:pt idx="247">
                  <c:v>15.937418860793841</c:v>
                </c:pt>
                <c:pt idx="248">
                  <c:v>15.436734343335747</c:v>
                </c:pt>
                <c:pt idx="249">
                  <c:v>15.633920234638094</c:v>
                </c:pt>
                <c:pt idx="250">
                  <c:v>16.216107904144806</c:v>
                </c:pt>
                <c:pt idx="251">
                  <c:v>15.951249017502937</c:v>
                </c:pt>
                <c:pt idx="252">
                  <c:v>15.881669272187192</c:v>
                </c:pt>
                <c:pt idx="253">
                  <c:v>15.869430424726524</c:v>
                </c:pt>
                <c:pt idx="254">
                  <c:v>15.820590960831028</c:v>
                </c:pt>
                <c:pt idx="255">
                  <c:v>16.112252110684853</c:v>
                </c:pt>
                <c:pt idx="256">
                  <c:v>15.836249184852864</c:v>
                </c:pt>
                <c:pt idx="257">
                  <c:v>16.170757832991516</c:v>
                </c:pt>
                <c:pt idx="258">
                  <c:v>16.254872184911363</c:v>
                </c:pt>
                <c:pt idx="259">
                  <c:v>15.708101904027169</c:v>
                </c:pt>
                <c:pt idx="260">
                  <c:v>15.327041000554564</c:v>
                </c:pt>
                <c:pt idx="261">
                  <c:v>16.217844329673259</c:v>
                </c:pt>
                <c:pt idx="262">
                  <c:v>16.101939134513959</c:v>
                </c:pt>
                <c:pt idx="263">
                  <c:v>16.113523615112843</c:v>
                </c:pt>
                <c:pt idx="264">
                  <c:v>16.056939562938737</c:v>
                </c:pt>
                <c:pt idx="265">
                  <c:v>16.595858970781713</c:v>
                </c:pt>
                <c:pt idx="266">
                  <c:v>16.19444613537225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7-48CD-BCE5-A73AD219FD46}"/>
            </c:ext>
          </c:extLst>
        </c:ser>
        <c:ser>
          <c:idx val="1"/>
          <c:order val="1"/>
          <c:tx>
            <c:v>Белон 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'Белон ао'!$G$2:$G$268</c:f>
              <c:numCache>
                <c:formatCode>General</c:formatCode>
                <c:ptCount val="267"/>
                <c:pt idx="0">
                  <c:v>14.832044735596776</c:v>
                </c:pt>
                <c:pt idx="1">
                  <c:v>13.874345343685167</c:v>
                </c:pt>
                <c:pt idx="2">
                  <c:v>14.779104634954296</c:v>
                </c:pt>
                <c:pt idx="3">
                  <c:v>15.126758044761253</c:v>
                </c:pt>
                <c:pt idx="4">
                  <c:v>15.154503645966152</c:v>
                </c:pt>
                <c:pt idx="5">
                  <c:v>15.218317827458378</c:v>
                </c:pt>
                <c:pt idx="6">
                  <c:v>15.407395311150784</c:v>
                </c:pt>
                <c:pt idx="7">
                  <c:v>14.662494083239087</c:v>
                </c:pt>
                <c:pt idx="8">
                  <c:v>15.379092995811922</c:v>
                </c:pt>
                <c:pt idx="9">
                  <c:v>15.590734058552229</c:v>
                </c:pt>
                <c:pt idx="10">
                  <c:v>15.033800382885003</c:v>
                </c:pt>
                <c:pt idx="11">
                  <c:v>13.978224468452021</c:v>
                </c:pt>
                <c:pt idx="12">
                  <c:v>13.671986547878232</c:v>
                </c:pt>
                <c:pt idx="13">
                  <c:v>14.262373494768367</c:v>
                </c:pt>
                <c:pt idx="14">
                  <c:v>14.005882952947939</c:v>
                </c:pt>
                <c:pt idx="15">
                  <c:v>13.643654051018084</c:v>
                </c:pt>
                <c:pt idx="16">
                  <c:v>13.475833190394113</c:v>
                </c:pt>
                <c:pt idx="17">
                  <c:v>13.257243859598146</c:v>
                </c:pt>
                <c:pt idx="18">
                  <c:v>14.049317057446737</c:v>
                </c:pt>
                <c:pt idx="19">
                  <c:v>12.684168444673245</c:v>
                </c:pt>
                <c:pt idx="20">
                  <c:v>14.217636764806924</c:v>
                </c:pt>
                <c:pt idx="21">
                  <c:v>12.380865935903337</c:v>
                </c:pt>
                <c:pt idx="22">
                  <c:v>13.043752976822418</c:v>
                </c:pt>
                <c:pt idx="23">
                  <c:v>12.755060730390513</c:v>
                </c:pt>
                <c:pt idx="24">
                  <c:v>12.323411137947407</c:v>
                </c:pt>
                <c:pt idx="25">
                  <c:v>12.891943417119343</c:v>
                </c:pt>
                <c:pt idx="26">
                  <c:v>13.359646492272258</c:v>
                </c:pt>
                <c:pt idx="27">
                  <c:v>13.612659709917827</c:v>
                </c:pt>
                <c:pt idx="28">
                  <c:v>12.606525211814795</c:v>
                </c:pt>
                <c:pt idx="29">
                  <c:v>12.593373783010668</c:v>
                </c:pt>
                <c:pt idx="30">
                  <c:v>12.527431244341338</c:v>
                </c:pt>
                <c:pt idx="31">
                  <c:v>12.735818154148676</c:v>
                </c:pt>
                <c:pt idx="32">
                  <c:v>13.235513475336985</c:v>
                </c:pt>
                <c:pt idx="33">
                  <c:v>12.825842356285344</c:v>
                </c:pt>
                <c:pt idx="34">
                  <c:v>13.654872212001461</c:v>
                </c:pt>
                <c:pt idx="35">
                  <c:v>12.904953357937879</c:v>
                </c:pt>
                <c:pt idx="36">
                  <c:v>12.277462641616847</c:v>
                </c:pt>
                <c:pt idx="37">
                  <c:v>13.625197151240767</c:v>
                </c:pt>
                <c:pt idx="38">
                  <c:v>13.053656179394538</c:v>
                </c:pt>
                <c:pt idx="39">
                  <c:v>13.236941282111763</c:v>
                </c:pt>
                <c:pt idx="40">
                  <c:v>13.197470849891134</c:v>
                </c:pt>
                <c:pt idx="41">
                  <c:v>12.672319225898198</c:v>
                </c:pt>
                <c:pt idx="42">
                  <c:v>13.389638640078447</c:v>
                </c:pt>
                <c:pt idx="43">
                  <c:v>13.783710245414476</c:v>
                </c:pt>
                <c:pt idx="44">
                  <c:v>14.01280282568805</c:v>
                </c:pt>
                <c:pt idx="45">
                  <c:v>14.416268289230873</c:v>
                </c:pt>
                <c:pt idx="46">
                  <c:v>13.643772794709964</c:v>
                </c:pt>
                <c:pt idx="47">
                  <c:v>13.16292933915099</c:v>
                </c:pt>
                <c:pt idx="48">
                  <c:v>12.535016615730594</c:v>
                </c:pt>
                <c:pt idx="49">
                  <c:v>13.358541606988995</c:v>
                </c:pt>
                <c:pt idx="50">
                  <c:v>12.643359365961294</c:v>
                </c:pt>
                <c:pt idx="51">
                  <c:v>12.66349749256905</c:v>
                </c:pt>
                <c:pt idx="52">
                  <c:v>15.61908330814452</c:v>
                </c:pt>
                <c:pt idx="53">
                  <c:v>16.903156340069785</c:v>
                </c:pt>
                <c:pt idx="54">
                  <c:v>14.933664001839219</c:v>
                </c:pt>
                <c:pt idx="55">
                  <c:v>14.307764796144829</c:v>
                </c:pt>
                <c:pt idx="56">
                  <c:v>13.203205765248429</c:v>
                </c:pt>
                <c:pt idx="57">
                  <c:v>13.021437458814368</c:v>
                </c:pt>
                <c:pt idx="58">
                  <c:v>13.379637787434683</c:v>
                </c:pt>
                <c:pt idx="59">
                  <c:v>12.372857463174999</c:v>
                </c:pt>
                <c:pt idx="60">
                  <c:v>13.165614419398644</c:v>
                </c:pt>
                <c:pt idx="61">
                  <c:v>14.722962341171225</c:v>
                </c:pt>
                <c:pt idx="62">
                  <c:v>14.020571601727719</c:v>
                </c:pt>
                <c:pt idx="63">
                  <c:v>13.359173119482353</c:v>
                </c:pt>
                <c:pt idx="64">
                  <c:v>12.420377248177179</c:v>
                </c:pt>
                <c:pt idx="65">
                  <c:v>15.489049395804898</c:v>
                </c:pt>
                <c:pt idx="66">
                  <c:v>14.73798214891351</c:v>
                </c:pt>
                <c:pt idx="67">
                  <c:v>13.810799478234156</c:v>
                </c:pt>
                <c:pt idx="68">
                  <c:v>13.806167042961121</c:v>
                </c:pt>
                <c:pt idx="69">
                  <c:v>14.28244698816054</c:v>
                </c:pt>
                <c:pt idx="70">
                  <c:v>13.005829561148378</c:v>
                </c:pt>
                <c:pt idx="71">
                  <c:v>12.729913206373659</c:v>
                </c:pt>
                <c:pt idx="72">
                  <c:v>12.123234367221169</c:v>
                </c:pt>
                <c:pt idx="73">
                  <c:v>13.104810218156739</c:v>
                </c:pt>
                <c:pt idx="74">
                  <c:v>11.908340237224891</c:v>
                </c:pt>
                <c:pt idx="75">
                  <c:v>12.388810782209344</c:v>
                </c:pt>
                <c:pt idx="76">
                  <c:v>12.717697949466729</c:v>
                </c:pt>
                <c:pt idx="77">
                  <c:v>12.442724546869176</c:v>
                </c:pt>
                <c:pt idx="78">
                  <c:v>13.007625699933905</c:v>
                </c:pt>
                <c:pt idx="79">
                  <c:v>13.814309837387755</c:v>
                </c:pt>
                <c:pt idx="80">
                  <c:v>13.277313737402151</c:v>
                </c:pt>
                <c:pt idx="81">
                  <c:v>14.475204362265</c:v>
                </c:pt>
                <c:pt idx="82">
                  <c:v>12.174065849395086</c:v>
                </c:pt>
                <c:pt idx="83">
                  <c:v>12.863592648446968</c:v>
                </c:pt>
                <c:pt idx="84">
                  <c:v>13.816709838539756</c:v>
                </c:pt>
                <c:pt idx="85">
                  <c:v>14.131269752987945</c:v>
                </c:pt>
                <c:pt idx="86">
                  <c:v>14.066269276311457</c:v>
                </c:pt>
                <c:pt idx="87">
                  <c:v>15.204999809980684</c:v>
                </c:pt>
                <c:pt idx="88">
                  <c:v>14.101516226035111</c:v>
                </c:pt>
                <c:pt idx="89">
                  <c:v>13.738521516436139</c:v>
                </c:pt>
                <c:pt idx="90">
                  <c:v>14.733919045809431</c:v>
                </c:pt>
                <c:pt idx="91">
                  <c:v>13.578014500425663</c:v>
                </c:pt>
                <c:pt idx="92">
                  <c:v>14.559065641068065</c:v>
                </c:pt>
                <c:pt idx="93">
                  <c:v>14.172555433469887</c:v>
                </c:pt>
                <c:pt idx="94">
                  <c:v>16.028247526931001</c:v>
                </c:pt>
                <c:pt idx="95">
                  <c:v>13.844098014816186</c:v>
                </c:pt>
                <c:pt idx="96">
                  <c:v>15.152509627359287</c:v>
                </c:pt>
                <c:pt idx="97">
                  <c:v>15.433531530328848</c:v>
                </c:pt>
                <c:pt idx="98">
                  <c:v>14.424025347683516</c:v>
                </c:pt>
                <c:pt idx="99">
                  <c:v>13.792958153493762</c:v>
                </c:pt>
                <c:pt idx="100">
                  <c:v>13.851263727670093</c:v>
                </c:pt>
                <c:pt idx="101">
                  <c:v>14.682274854688028</c:v>
                </c:pt>
                <c:pt idx="102">
                  <c:v>14.174093680172309</c:v>
                </c:pt>
                <c:pt idx="103">
                  <c:v>13.23515620487945</c:v>
                </c:pt>
                <c:pt idx="104">
                  <c:v>12.738757603649058</c:v>
                </c:pt>
                <c:pt idx="105">
                  <c:v>13.555184215522349</c:v>
                </c:pt>
                <c:pt idx="106">
                  <c:v>13.729843731207183</c:v>
                </c:pt>
                <c:pt idx="107">
                  <c:v>13.901045846070536</c:v>
                </c:pt>
                <c:pt idx="108">
                  <c:v>13.655693856510389</c:v>
                </c:pt>
                <c:pt idx="109">
                  <c:v>14.410879515605515</c:v>
                </c:pt>
                <c:pt idx="110">
                  <c:v>14.511254364371485</c:v>
                </c:pt>
                <c:pt idx="111">
                  <c:v>13.084661510220318</c:v>
                </c:pt>
                <c:pt idx="112">
                  <c:v>13.618643729728284</c:v>
                </c:pt>
                <c:pt idx="113">
                  <c:v>13.28804729304526</c:v>
                </c:pt>
                <c:pt idx="114">
                  <c:v>13.375609272534982</c:v>
                </c:pt>
                <c:pt idx="115">
                  <c:v>13.947240328642168</c:v>
                </c:pt>
                <c:pt idx="116">
                  <c:v>13.389179257174725</c:v>
                </c:pt>
                <c:pt idx="117">
                  <c:v>13.841178304712852</c:v>
                </c:pt>
                <c:pt idx="118">
                  <c:v>13.805056100060416</c:v>
                </c:pt>
                <c:pt idx="119">
                  <c:v>15.643055358995118</c:v>
                </c:pt>
                <c:pt idx="120">
                  <c:v>13.623259870092435</c:v>
                </c:pt>
                <c:pt idx="121">
                  <c:v>13.942847806425469</c:v>
                </c:pt>
                <c:pt idx="122">
                  <c:v>11.887243844081556</c:v>
                </c:pt>
                <c:pt idx="123">
                  <c:v>12.990887014615943</c:v>
                </c:pt>
                <c:pt idx="124">
                  <c:v>13.736575569876132</c:v>
                </c:pt>
                <c:pt idx="125">
                  <c:v>13.688245206918397</c:v>
                </c:pt>
                <c:pt idx="126">
                  <c:v>13.786493608893782</c:v>
                </c:pt>
                <c:pt idx="127">
                  <c:v>12.392967064169262</c:v>
                </c:pt>
                <c:pt idx="128">
                  <c:v>13.555184215522349</c:v>
                </c:pt>
                <c:pt idx="129">
                  <c:v>13.680950064568579</c:v>
                </c:pt>
                <c:pt idx="130">
                  <c:v>14.15319634365115</c:v>
                </c:pt>
                <c:pt idx="131">
                  <c:v>14.080256599132998</c:v>
                </c:pt>
                <c:pt idx="132">
                  <c:v>13.570504759792929</c:v>
                </c:pt>
                <c:pt idx="133">
                  <c:v>12.639152920671311</c:v>
                </c:pt>
                <c:pt idx="134">
                  <c:v>13.046777390447733</c:v>
                </c:pt>
                <c:pt idx="135">
                  <c:v>13.386572093670468</c:v>
                </c:pt>
                <c:pt idx="136">
                  <c:v>13.017669306289664</c:v>
                </c:pt>
                <c:pt idx="137">
                  <c:v>12.627739132976346</c:v>
                </c:pt>
                <c:pt idx="138">
                  <c:v>15.570398552416425</c:v>
                </c:pt>
                <c:pt idx="139">
                  <c:v>13.725585850436287</c:v>
                </c:pt>
                <c:pt idx="140">
                  <c:v>13.291261913866142</c:v>
                </c:pt>
                <c:pt idx="141">
                  <c:v>13.197470849891134</c:v>
                </c:pt>
                <c:pt idx="142">
                  <c:v>13.253040701045945</c:v>
                </c:pt>
                <c:pt idx="143">
                  <c:v>12.560945967522278</c:v>
                </c:pt>
                <c:pt idx="144">
                  <c:v>13.457119857242038</c:v>
                </c:pt>
                <c:pt idx="145">
                  <c:v>13.757987371720608</c:v>
                </c:pt>
                <c:pt idx="146">
                  <c:v>13.635426496110512</c:v>
                </c:pt>
                <c:pt idx="147">
                  <c:v>12.5429019612482</c:v>
                </c:pt>
                <c:pt idx="148">
                  <c:v>12.657785004803658</c:v>
                </c:pt>
                <c:pt idx="149">
                  <c:v>13.110493204833841</c:v>
                </c:pt>
                <c:pt idx="150">
                  <c:v>13.237654421739064</c:v>
                </c:pt>
                <c:pt idx="151">
                  <c:v>13.261255376270947</c:v>
                </c:pt>
                <c:pt idx="152">
                  <c:v>13.305018211988404</c:v>
                </c:pt>
                <c:pt idx="153">
                  <c:v>12.896716695872</c:v>
                </c:pt>
                <c:pt idx="154">
                  <c:v>13.389179257174725</c:v>
                </c:pt>
                <c:pt idx="155">
                  <c:v>14.165533425822629</c:v>
                </c:pt>
                <c:pt idx="156">
                  <c:v>12.715597423563116</c:v>
                </c:pt>
                <c:pt idx="157">
                  <c:v>12.542187675503545</c:v>
                </c:pt>
                <c:pt idx="158">
                  <c:v>14.106537031666445</c:v>
                </c:pt>
                <c:pt idx="159">
                  <c:v>15.602441723002356</c:v>
                </c:pt>
                <c:pt idx="160">
                  <c:v>14.470592357717427</c:v>
                </c:pt>
                <c:pt idx="161">
                  <c:v>14.181472246294739</c:v>
                </c:pt>
                <c:pt idx="162">
                  <c:v>13.190395787796156</c:v>
                </c:pt>
                <c:pt idx="163">
                  <c:v>12.665078520566368</c:v>
                </c:pt>
                <c:pt idx="164">
                  <c:v>12.853437633434991</c:v>
                </c:pt>
                <c:pt idx="165">
                  <c:v>13.025852477023484</c:v>
                </c:pt>
                <c:pt idx="166">
                  <c:v>13.675673612776475</c:v>
                </c:pt>
                <c:pt idx="167">
                  <c:v>13.009866346177184</c:v>
                </c:pt>
                <c:pt idx="168">
                  <c:v>13.468220013907182</c:v>
                </c:pt>
                <c:pt idx="169">
                  <c:v>13.511021367196111</c:v>
                </c:pt>
                <c:pt idx="170">
                  <c:v>14.268304445478817</c:v>
                </c:pt>
                <c:pt idx="171">
                  <c:v>12.46612655086448</c:v>
                </c:pt>
                <c:pt idx="172">
                  <c:v>13.041803869545912</c:v>
                </c:pt>
                <c:pt idx="173">
                  <c:v>11.928340903931561</c:v>
                </c:pt>
                <c:pt idx="174">
                  <c:v>12.165250651009918</c:v>
                </c:pt>
                <c:pt idx="175">
                  <c:v>12.154252896800378</c:v>
                </c:pt>
                <c:pt idx="176">
                  <c:v>12.81746732421786</c:v>
                </c:pt>
                <c:pt idx="177">
                  <c:v>12.300928176542852</c:v>
                </c:pt>
                <c:pt idx="178">
                  <c:v>12.698326883710729</c:v>
                </c:pt>
                <c:pt idx="179">
                  <c:v>11.393015168297671</c:v>
                </c:pt>
                <c:pt idx="180">
                  <c:v>12.085598492062299</c:v>
                </c:pt>
                <c:pt idx="181">
                  <c:v>14.135998582141232</c:v>
                </c:pt>
                <c:pt idx="182">
                  <c:v>14.211261973884799</c:v>
                </c:pt>
                <c:pt idx="183">
                  <c:v>12.98033887737491</c:v>
                </c:pt>
                <c:pt idx="184">
                  <c:v>14.3783781957573</c:v>
                </c:pt>
                <c:pt idx="185">
                  <c:v>12.883344476931828</c:v>
                </c:pt>
                <c:pt idx="186">
                  <c:v>12.066235700342375</c:v>
                </c:pt>
                <c:pt idx="187">
                  <c:v>13.397719800165472</c:v>
                </c:pt>
                <c:pt idx="188">
                  <c:v>11.793582922485045</c:v>
                </c:pt>
                <c:pt idx="189">
                  <c:v>12.768541502448002</c:v>
                </c:pt>
                <c:pt idx="190">
                  <c:v>11.721564330081556</c:v>
                </c:pt>
                <c:pt idx="191">
                  <c:v>11.751942365440728</c:v>
                </c:pt>
                <c:pt idx="192">
                  <c:v>12.73405032811373</c:v>
                </c:pt>
                <c:pt idx="193">
                  <c:v>13.128742984368367</c:v>
                </c:pt>
                <c:pt idx="194">
                  <c:v>13.32350668843887</c:v>
                </c:pt>
                <c:pt idx="195">
                  <c:v>12.411866558509271</c:v>
                </c:pt>
                <c:pt idx="196">
                  <c:v>12.664762514875635</c:v>
                </c:pt>
                <c:pt idx="197">
                  <c:v>13.02121619539937</c:v>
                </c:pt>
                <c:pt idx="198">
                  <c:v>12.873902018105829</c:v>
                </c:pt>
                <c:pt idx="199">
                  <c:v>12.540399725804999</c:v>
                </c:pt>
                <c:pt idx="200">
                  <c:v>12.318954802586846</c:v>
                </c:pt>
                <c:pt idx="201">
                  <c:v>13.952921913787234</c:v>
                </c:pt>
                <c:pt idx="202">
                  <c:v>12.670435394885823</c:v>
                </c:pt>
                <c:pt idx="203">
                  <c:v>12.387143420422476</c:v>
                </c:pt>
                <c:pt idx="204">
                  <c:v>12.973167071042202</c:v>
                </c:pt>
                <c:pt idx="205">
                  <c:v>11.976659481202368</c:v>
                </c:pt>
                <c:pt idx="206">
                  <c:v>12.644972529724576</c:v>
                </c:pt>
                <c:pt idx="207">
                  <c:v>12.414305584108629</c:v>
                </c:pt>
                <c:pt idx="208">
                  <c:v>9.7526646628015445</c:v>
                </c:pt>
                <c:pt idx="209">
                  <c:v>12.289034166244521</c:v>
                </c:pt>
                <c:pt idx="210">
                  <c:v>14.195179111028429</c:v>
                </c:pt>
                <c:pt idx="211">
                  <c:v>12.515026853257494</c:v>
                </c:pt>
                <c:pt idx="212">
                  <c:v>13.736142622580701</c:v>
                </c:pt>
                <c:pt idx="213">
                  <c:v>11.609144322710771</c:v>
                </c:pt>
                <c:pt idx="214">
                  <c:v>13.466378523196271</c:v>
                </c:pt>
                <c:pt idx="215">
                  <c:v>11.932293478247384</c:v>
                </c:pt>
                <c:pt idx="216">
                  <c:v>12.26434155365415</c:v>
                </c:pt>
                <c:pt idx="217">
                  <c:v>13.530491602931978</c:v>
                </c:pt>
                <c:pt idx="218">
                  <c:v>15.12891159356384</c:v>
                </c:pt>
                <c:pt idx="219">
                  <c:v>14.497445111310116</c:v>
                </c:pt>
                <c:pt idx="220">
                  <c:v>14.198048161428733</c:v>
                </c:pt>
                <c:pt idx="221">
                  <c:v>13.774896875078976</c:v>
                </c:pt>
                <c:pt idx="222">
                  <c:v>13.612169633946245</c:v>
                </c:pt>
                <c:pt idx="223">
                  <c:v>14.378093368503103</c:v>
                </c:pt>
                <c:pt idx="224">
                  <c:v>15.418809666438964</c:v>
                </c:pt>
                <c:pt idx="225">
                  <c:v>14.390268269023997</c:v>
                </c:pt>
                <c:pt idx="226">
                  <c:v>13.412642075703376</c:v>
                </c:pt>
                <c:pt idx="227">
                  <c:v>12.810661799108328</c:v>
                </c:pt>
                <c:pt idx="228">
                  <c:v>13.733106731709459</c:v>
                </c:pt>
                <c:pt idx="229">
                  <c:v>12.373703486914124</c:v>
                </c:pt>
                <c:pt idx="230">
                  <c:v>13.360750158131232</c:v>
                </c:pt>
                <c:pt idx="231">
                  <c:v>12.786331044011501</c:v>
                </c:pt>
                <c:pt idx="232">
                  <c:v>13.758410965923701</c:v>
                </c:pt>
                <c:pt idx="233">
                  <c:v>12.995665724358371</c:v>
                </c:pt>
                <c:pt idx="234">
                  <c:v>12.740224094599661</c:v>
                </c:pt>
                <c:pt idx="235">
                  <c:v>12.913369249194538</c:v>
                </c:pt>
                <c:pt idx="236">
                  <c:v>13.375609272534982</c:v>
                </c:pt>
                <c:pt idx="237">
                  <c:v>12.953708011374189</c:v>
                </c:pt>
                <c:pt idx="238">
                  <c:v>12.652999543445933</c:v>
                </c:pt>
                <c:pt idx="239">
                  <c:v>11.872695613816264</c:v>
                </c:pt>
                <c:pt idx="240">
                  <c:v>13.370784735902808</c:v>
                </c:pt>
                <c:pt idx="241">
                  <c:v>12.047662908782533</c:v>
                </c:pt>
                <c:pt idx="242">
                  <c:v>12.851603972148455</c:v>
                </c:pt>
                <c:pt idx="243">
                  <c:v>12.260087233836412</c:v>
                </c:pt>
                <c:pt idx="244">
                  <c:v>12.684788215377932</c:v>
                </c:pt>
                <c:pt idx="245">
                  <c:v>12.961725031441516</c:v>
                </c:pt>
                <c:pt idx="246">
                  <c:v>12.057572637211729</c:v>
                </c:pt>
                <c:pt idx="247">
                  <c:v>12.111212364506214</c:v>
                </c:pt>
                <c:pt idx="248">
                  <c:v>13.207255844422292</c:v>
                </c:pt>
                <c:pt idx="249">
                  <c:v>13.224017031130829</c:v>
                </c:pt>
                <c:pt idx="250">
                  <c:v>12.91386210282699</c:v>
                </c:pt>
                <c:pt idx="251">
                  <c:v>13.076738199378052</c:v>
                </c:pt>
                <c:pt idx="252">
                  <c:v>12.5429019612482</c:v>
                </c:pt>
                <c:pt idx="253">
                  <c:v>13.061763755275399</c:v>
                </c:pt>
                <c:pt idx="254">
                  <c:v>13.269920941761944</c:v>
                </c:pt>
                <c:pt idx="255">
                  <c:v>13.914722208035222</c:v>
                </c:pt>
                <c:pt idx="256">
                  <c:v>13.600087129665203</c:v>
                </c:pt>
                <c:pt idx="257">
                  <c:v>13.749263912145349</c:v>
                </c:pt>
                <c:pt idx="258">
                  <c:v>13.882140640262037</c:v>
                </c:pt>
                <c:pt idx="259">
                  <c:v>13.479198308544426</c:v>
                </c:pt>
                <c:pt idx="260">
                  <c:v>11.766016092652391</c:v>
                </c:pt>
                <c:pt idx="261">
                  <c:v>12.964070798409736</c:v>
                </c:pt>
                <c:pt idx="262">
                  <c:v>12.132426105361874</c:v>
                </c:pt>
                <c:pt idx="263">
                  <c:v>13.079038252665955</c:v>
                </c:pt>
                <c:pt idx="264">
                  <c:v>12.818009770664576</c:v>
                </c:pt>
                <c:pt idx="265">
                  <c:v>17.165288321470893</c:v>
                </c:pt>
                <c:pt idx="266">
                  <c:v>14.052320300042298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7-48CD-BCE5-A73AD219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5759"/>
        <c:axId val="606779935"/>
      </c:scatterChart>
      <c:valAx>
        <c:axId val="60678575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779935"/>
        <c:crosses val="autoZero"/>
        <c:crossBetween val="midCat"/>
      </c:valAx>
      <c:valAx>
        <c:axId val="606779935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7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объёмов торгов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МРСК СК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'МРСК СК'!$G$2:$G$268</c:f>
              <c:numCache>
                <c:formatCode>General</c:formatCode>
                <c:ptCount val="267"/>
                <c:pt idx="0">
                  <c:v>11.452113325573471</c:v>
                </c:pt>
                <c:pt idx="1">
                  <c:v>11.812140773235683</c:v>
                </c:pt>
                <c:pt idx="2">
                  <c:v>11.759629280693451</c:v>
                </c:pt>
                <c:pt idx="3">
                  <c:v>12.15325186934659</c:v>
                </c:pt>
                <c:pt idx="4">
                  <c:v>11.435720394061256</c:v>
                </c:pt>
                <c:pt idx="5">
                  <c:v>12.196880527161259</c:v>
                </c:pt>
                <c:pt idx="6">
                  <c:v>12.63694555757287</c:v>
                </c:pt>
                <c:pt idx="7">
                  <c:v>13.208027180156849</c:v>
                </c:pt>
                <c:pt idx="8">
                  <c:v>13.366532337524363</c:v>
                </c:pt>
                <c:pt idx="9">
                  <c:v>11.786990241462824</c:v>
                </c:pt>
                <c:pt idx="10">
                  <c:v>11.836022942642964</c:v>
                </c:pt>
                <c:pt idx="11">
                  <c:v>11.422891342266247</c:v>
                </c:pt>
                <c:pt idx="12">
                  <c:v>11.135610400278409</c:v>
                </c:pt>
                <c:pt idx="13">
                  <c:v>11.192582450278886</c:v>
                </c:pt>
                <c:pt idx="14">
                  <c:v>10.469653271335284</c:v>
                </c:pt>
                <c:pt idx="15">
                  <c:v>10.129825994746858</c:v>
                </c:pt>
                <c:pt idx="16">
                  <c:v>11.258678168604686</c:v>
                </c:pt>
                <c:pt idx="17">
                  <c:v>11.146632991936537</c:v>
                </c:pt>
                <c:pt idx="18">
                  <c:v>12.144463163898482</c:v>
                </c:pt>
                <c:pt idx="19">
                  <c:v>12.234028221543506</c:v>
                </c:pt>
                <c:pt idx="20">
                  <c:v>9.7863917806598817</c:v>
                </c:pt>
                <c:pt idx="21">
                  <c:v>10.845056091594552</c:v>
                </c:pt>
                <c:pt idx="22">
                  <c:v>9.2600824638709973</c:v>
                </c:pt>
                <c:pt idx="23">
                  <c:v>10.098643067310169</c:v>
                </c:pt>
                <c:pt idx="24">
                  <c:v>12.46612655086448</c:v>
                </c:pt>
                <c:pt idx="25">
                  <c:v>12.550335881911895</c:v>
                </c:pt>
                <c:pt idx="26">
                  <c:v>14.054590448576837</c:v>
                </c:pt>
                <c:pt idx="27">
                  <c:v>9.4970219440943797</c:v>
                </c:pt>
                <c:pt idx="28">
                  <c:v>10.816773775389985</c:v>
                </c:pt>
                <c:pt idx="29">
                  <c:v>9.8657856853521171</c:v>
                </c:pt>
                <c:pt idx="30">
                  <c:v>10.302934588318729</c:v>
                </c:pt>
                <c:pt idx="31">
                  <c:v>10.336243520880195</c:v>
                </c:pt>
                <c:pt idx="32">
                  <c:v>9.3182975134812747</c:v>
                </c:pt>
                <c:pt idx="33">
                  <c:v>11.209249502764099</c:v>
                </c:pt>
                <c:pt idx="34">
                  <c:v>9.7044266717378758</c:v>
                </c:pt>
                <c:pt idx="35">
                  <c:v>9.1798811644914746</c:v>
                </c:pt>
                <c:pt idx="36">
                  <c:v>9.7380231128085963</c:v>
                </c:pt>
                <c:pt idx="37">
                  <c:v>9.6728157348011266</c:v>
                </c:pt>
                <c:pt idx="38">
                  <c:v>10.366277727263562</c:v>
                </c:pt>
                <c:pt idx="39">
                  <c:v>9.1982677907419141</c:v>
                </c:pt>
                <c:pt idx="40">
                  <c:v>9.9636414753558746</c:v>
                </c:pt>
                <c:pt idx="41">
                  <c:v>10.516508688616788</c:v>
                </c:pt>
                <c:pt idx="42">
                  <c:v>10.652778743714114</c:v>
                </c:pt>
                <c:pt idx="43">
                  <c:v>8.7810947352026147</c:v>
                </c:pt>
                <c:pt idx="44">
                  <c:v>12.090774021166711</c:v>
                </c:pt>
                <c:pt idx="45">
                  <c:v>10.741600503346259</c:v>
                </c:pt>
                <c:pt idx="46">
                  <c:v>10.61986285921528</c:v>
                </c:pt>
                <c:pt idx="47">
                  <c:v>10.620839421792891</c:v>
                </c:pt>
                <c:pt idx="48">
                  <c:v>9.570110520822217</c:v>
                </c:pt>
                <c:pt idx="49">
                  <c:v>11.468764569184458</c:v>
                </c:pt>
                <c:pt idx="50">
                  <c:v>12.19166941521943</c:v>
                </c:pt>
                <c:pt idx="51">
                  <c:v>10.871991155857218</c:v>
                </c:pt>
                <c:pt idx="52">
                  <c:v>8.9821842788384281</c:v>
                </c:pt>
                <c:pt idx="53">
                  <c:v>10.116580767996837</c:v>
                </c:pt>
                <c:pt idx="54">
                  <c:v>10.32777441488488</c:v>
                </c:pt>
                <c:pt idx="55">
                  <c:v>10.202851129761747</c:v>
                </c:pt>
                <c:pt idx="56">
                  <c:v>11.012050172057405</c:v>
                </c:pt>
                <c:pt idx="57">
                  <c:v>11.556559501990289</c:v>
                </c:pt>
                <c:pt idx="58">
                  <c:v>11.19437172885136</c:v>
                </c:pt>
                <c:pt idx="59">
                  <c:v>10.93969238107562</c:v>
                </c:pt>
                <c:pt idx="60">
                  <c:v>11.026792453794609</c:v>
                </c:pt>
                <c:pt idx="61">
                  <c:v>11.564853557830588</c:v>
                </c:pt>
                <c:pt idx="62">
                  <c:v>11.517514917304036</c:v>
                </c:pt>
                <c:pt idx="63">
                  <c:v>11.611140512467184</c:v>
                </c:pt>
                <c:pt idx="64">
                  <c:v>10.991375877841262</c:v>
                </c:pt>
                <c:pt idx="65">
                  <c:v>12.320918037199215</c:v>
                </c:pt>
                <c:pt idx="66">
                  <c:v>14.55141545831885</c:v>
                </c:pt>
                <c:pt idx="67">
                  <c:v>13.271455570346841</c:v>
                </c:pt>
                <c:pt idx="68">
                  <c:v>12.732486144637816</c:v>
                </c:pt>
                <c:pt idx="69">
                  <c:v>11.425077374397032</c:v>
                </c:pt>
                <c:pt idx="70">
                  <c:v>10.627891122746627</c:v>
                </c:pt>
                <c:pt idx="71">
                  <c:v>11.291904659036998</c:v>
                </c:pt>
                <c:pt idx="72">
                  <c:v>10.762572810639504</c:v>
                </c:pt>
                <c:pt idx="73">
                  <c:v>10.538740754677171</c:v>
                </c:pt>
                <c:pt idx="74">
                  <c:v>10.86245455869072</c:v>
                </c:pt>
                <c:pt idx="75">
                  <c:v>10.831904464208124</c:v>
                </c:pt>
                <c:pt idx="76">
                  <c:v>10.294515612846523</c:v>
                </c:pt>
                <c:pt idx="77">
                  <c:v>10.250263664295613</c:v>
                </c:pt>
                <c:pt idx="78">
                  <c:v>10.606832558072519</c:v>
                </c:pt>
                <c:pt idx="79">
                  <c:v>10.780205509290459</c:v>
                </c:pt>
                <c:pt idx="80">
                  <c:v>11.85452737941144</c:v>
                </c:pt>
                <c:pt idx="81">
                  <c:v>12.610937573566305</c:v>
                </c:pt>
                <c:pt idx="82">
                  <c:v>11.227241395181121</c:v>
                </c:pt>
                <c:pt idx="83">
                  <c:v>13.032132277209861</c:v>
                </c:pt>
                <c:pt idx="84">
                  <c:v>11.86920032888762</c:v>
                </c:pt>
                <c:pt idx="85">
                  <c:v>11.289531882400809</c:v>
                </c:pt>
                <c:pt idx="86">
                  <c:v>11.326475397592494</c:v>
                </c:pt>
                <c:pt idx="87">
                  <c:v>11.816136339039636</c:v>
                </c:pt>
                <c:pt idx="88">
                  <c:v>10.602119663326643</c:v>
                </c:pt>
                <c:pt idx="89">
                  <c:v>10.387147508229349</c:v>
                </c:pt>
                <c:pt idx="90">
                  <c:v>11.783715669751791</c:v>
                </c:pt>
                <c:pt idx="91">
                  <c:v>10.886127664951816</c:v>
                </c:pt>
                <c:pt idx="92">
                  <c:v>11.863089257293304</c:v>
                </c:pt>
                <c:pt idx="93">
                  <c:v>12.060295145916832</c:v>
                </c:pt>
                <c:pt idx="94">
                  <c:v>11.073955278304666</c:v>
                </c:pt>
                <c:pt idx="95">
                  <c:v>11.642724902505073</c:v>
                </c:pt>
                <c:pt idx="96">
                  <c:v>11.503682883603297</c:v>
                </c:pt>
                <c:pt idx="97">
                  <c:v>12.188315923940914</c:v>
                </c:pt>
                <c:pt idx="98">
                  <c:v>11.354867160311953</c:v>
                </c:pt>
                <c:pt idx="99">
                  <c:v>13.244474809799257</c:v>
                </c:pt>
                <c:pt idx="100">
                  <c:v>12.803699624232706</c:v>
                </c:pt>
                <c:pt idx="101">
                  <c:v>13.68871074305979</c:v>
                </c:pt>
                <c:pt idx="102">
                  <c:v>14.098099683350046</c:v>
                </c:pt>
                <c:pt idx="103">
                  <c:v>12.94786712291164</c:v>
                </c:pt>
                <c:pt idx="104">
                  <c:v>11.072713620532229</c:v>
                </c:pt>
                <c:pt idx="105">
                  <c:v>11.755479409804261</c:v>
                </c:pt>
                <c:pt idx="106">
                  <c:v>12.027663425556135</c:v>
                </c:pt>
                <c:pt idx="107">
                  <c:v>13.088185925602742</c:v>
                </c:pt>
                <c:pt idx="108">
                  <c:v>14.020815951148604</c:v>
                </c:pt>
                <c:pt idx="109">
                  <c:v>11.842732682472656</c:v>
                </c:pt>
                <c:pt idx="110">
                  <c:v>12.577636201962656</c:v>
                </c:pt>
                <c:pt idx="111">
                  <c:v>12.403405959944566</c:v>
                </c:pt>
                <c:pt idx="112">
                  <c:v>11.657804726288314</c:v>
                </c:pt>
                <c:pt idx="113">
                  <c:v>11.355335544395457</c:v>
                </c:pt>
                <c:pt idx="114">
                  <c:v>11.416854996219495</c:v>
                </c:pt>
                <c:pt idx="115">
                  <c:v>10.721503715141942</c:v>
                </c:pt>
                <c:pt idx="116">
                  <c:v>10.530761988945365</c:v>
                </c:pt>
                <c:pt idx="117">
                  <c:v>10.349134450277123</c:v>
                </c:pt>
                <c:pt idx="118">
                  <c:v>11.125349389697805</c:v>
                </c:pt>
                <c:pt idx="119">
                  <c:v>10.15385709010393</c:v>
                </c:pt>
                <c:pt idx="120">
                  <c:v>10.374428242603203</c:v>
                </c:pt>
                <c:pt idx="121">
                  <c:v>10.17542126801977</c:v>
                </c:pt>
                <c:pt idx="122">
                  <c:v>9.2789331634417938</c:v>
                </c:pt>
                <c:pt idx="123">
                  <c:v>9.9612846512623445</c:v>
                </c:pt>
                <c:pt idx="124">
                  <c:v>10.493216773897585</c:v>
                </c:pt>
                <c:pt idx="125">
                  <c:v>10.604850887867414</c:v>
                </c:pt>
                <c:pt idx="126">
                  <c:v>11.861749672364247</c:v>
                </c:pt>
                <c:pt idx="127">
                  <c:v>11.466881526468821</c:v>
                </c:pt>
                <c:pt idx="128">
                  <c:v>12.076874707058492</c:v>
                </c:pt>
                <c:pt idx="129">
                  <c:v>11.015673961231355</c:v>
                </c:pt>
                <c:pt idx="130">
                  <c:v>9.9983430835488072</c:v>
                </c:pt>
                <c:pt idx="131">
                  <c:v>10.15541290527579</c:v>
                </c:pt>
                <c:pt idx="132">
                  <c:v>10.116580767996837</c:v>
                </c:pt>
                <c:pt idx="133">
                  <c:v>11.989408060313673</c:v>
                </c:pt>
                <c:pt idx="134">
                  <c:v>12.022750588402635</c:v>
                </c:pt>
                <c:pt idx="135">
                  <c:v>10.029238757841688</c:v>
                </c:pt>
                <c:pt idx="136">
                  <c:v>12.268202016995723</c:v>
                </c:pt>
                <c:pt idx="137">
                  <c:v>13.222896258765276</c:v>
                </c:pt>
                <c:pt idx="138">
                  <c:v>12.050237213972046</c:v>
                </c:pt>
                <c:pt idx="139">
                  <c:v>12.918826355729037</c:v>
                </c:pt>
                <c:pt idx="140">
                  <c:v>12.184184845772144</c:v>
                </c:pt>
                <c:pt idx="141">
                  <c:v>11.660137844650615</c:v>
                </c:pt>
                <c:pt idx="142">
                  <c:v>12.207970842813253</c:v>
                </c:pt>
                <c:pt idx="143">
                  <c:v>10.505341474649683</c:v>
                </c:pt>
                <c:pt idx="144">
                  <c:v>9.3065592297167257</c:v>
                </c:pt>
                <c:pt idx="145">
                  <c:v>10.822973175306803</c:v>
                </c:pt>
                <c:pt idx="146">
                  <c:v>10.682353608498611</c:v>
                </c:pt>
                <c:pt idx="147">
                  <c:v>10.649938505118385</c:v>
                </c:pt>
                <c:pt idx="148">
                  <c:v>11.216942367479062</c:v>
                </c:pt>
                <c:pt idx="149">
                  <c:v>11.001766452303</c:v>
                </c:pt>
                <c:pt idx="150">
                  <c:v>10.308952660644293</c:v>
                </c:pt>
                <c:pt idx="151">
                  <c:v>11.221503072902724</c:v>
                </c:pt>
                <c:pt idx="152">
                  <c:v>10.619374220065563</c:v>
                </c:pt>
                <c:pt idx="153">
                  <c:v>10.872370734529454</c:v>
                </c:pt>
                <c:pt idx="154">
                  <c:v>11.243214277839684</c:v>
                </c:pt>
                <c:pt idx="155">
                  <c:v>10.921251253340916</c:v>
                </c:pt>
                <c:pt idx="156">
                  <c:v>9.7607712503345336</c:v>
                </c:pt>
                <c:pt idx="157">
                  <c:v>10.210972252284089</c:v>
                </c:pt>
                <c:pt idx="158">
                  <c:v>10.133408088129361</c:v>
                </c:pt>
                <c:pt idx="159">
                  <c:v>10.696027476974109</c:v>
                </c:pt>
                <c:pt idx="160">
                  <c:v>10.188666494769791</c:v>
                </c:pt>
                <c:pt idx="161">
                  <c:v>10.749999389802367</c:v>
                </c:pt>
                <c:pt idx="162">
                  <c:v>9.9388546963734186</c:v>
                </c:pt>
                <c:pt idx="163">
                  <c:v>9.425451751593128</c:v>
                </c:pt>
                <c:pt idx="164">
                  <c:v>10.071963702508029</c:v>
                </c:pt>
                <c:pt idx="165">
                  <c:v>8.5716813767003064</c:v>
                </c:pt>
                <c:pt idx="166">
                  <c:v>10.582789326274021</c:v>
                </c:pt>
                <c:pt idx="167">
                  <c:v>10.212074585667805</c:v>
                </c:pt>
                <c:pt idx="168">
                  <c:v>9.5067343850299846</c:v>
                </c:pt>
                <c:pt idx="169">
                  <c:v>10.602119663326643</c:v>
                </c:pt>
                <c:pt idx="170">
                  <c:v>11.673938260817932</c:v>
                </c:pt>
                <c:pt idx="171">
                  <c:v>10.094107912144779</c:v>
                </c:pt>
                <c:pt idx="172">
                  <c:v>10.310285105878071</c:v>
                </c:pt>
                <c:pt idx="173">
                  <c:v>8.8008672424704795</c:v>
                </c:pt>
                <c:pt idx="174">
                  <c:v>9.0264175338152537</c:v>
                </c:pt>
                <c:pt idx="175">
                  <c:v>10.946763296164772</c:v>
                </c:pt>
                <c:pt idx="176">
                  <c:v>9.9242700917186557</c:v>
                </c:pt>
                <c:pt idx="177">
                  <c:v>10.937739082043848</c:v>
                </c:pt>
                <c:pt idx="178">
                  <c:v>10.9597141247078</c:v>
                </c:pt>
                <c:pt idx="179">
                  <c:v>9.426257878198653</c:v>
                </c:pt>
                <c:pt idx="180">
                  <c:v>10.881249606498384</c:v>
                </c:pt>
                <c:pt idx="181">
                  <c:v>10.480662556843653</c:v>
                </c:pt>
                <c:pt idx="182">
                  <c:v>10.715750213986235</c:v>
                </c:pt>
                <c:pt idx="183">
                  <c:v>10.600875727353328</c:v>
                </c:pt>
                <c:pt idx="184">
                  <c:v>9.1870717450368282</c:v>
                </c:pt>
                <c:pt idx="185">
                  <c:v>10.283634852660002</c:v>
                </c:pt>
                <c:pt idx="186">
                  <c:v>9.2232565972427292</c:v>
                </c:pt>
                <c:pt idx="187">
                  <c:v>9.8745735423714862</c:v>
                </c:pt>
                <c:pt idx="188">
                  <c:v>10.704367432898955</c:v>
                </c:pt>
                <c:pt idx="189">
                  <c:v>10.127430784020902</c:v>
                </c:pt>
                <c:pt idx="190">
                  <c:v>8.8187781690370102</c:v>
                </c:pt>
                <c:pt idx="191">
                  <c:v>9.5067343850299846</c:v>
                </c:pt>
                <c:pt idx="192">
                  <c:v>8.7702838190983989</c:v>
                </c:pt>
                <c:pt idx="193">
                  <c:v>8.6464655271203767</c:v>
                </c:pt>
                <c:pt idx="194">
                  <c:v>12.129569499544058</c:v>
                </c:pt>
                <c:pt idx="195">
                  <c:v>10.493493974176561</c:v>
                </c:pt>
                <c:pt idx="196">
                  <c:v>8.9959087612639941</c:v>
                </c:pt>
                <c:pt idx="197">
                  <c:v>10.876158617846391</c:v>
                </c:pt>
                <c:pt idx="198">
                  <c:v>10.673132704068799</c:v>
                </c:pt>
                <c:pt idx="199">
                  <c:v>8.1167156248191112</c:v>
                </c:pt>
                <c:pt idx="200">
                  <c:v>9.18296917518005</c:v>
                </c:pt>
                <c:pt idx="201">
                  <c:v>9.9044870528692108</c:v>
                </c:pt>
                <c:pt idx="202">
                  <c:v>10.311948169624092</c:v>
                </c:pt>
                <c:pt idx="203">
                  <c:v>10.252382309155898</c:v>
                </c:pt>
                <c:pt idx="204">
                  <c:v>9.4610990903233656</c:v>
                </c:pt>
                <c:pt idx="205">
                  <c:v>10.972155964831165</c:v>
                </c:pt>
                <c:pt idx="206">
                  <c:v>10.759391134395187</c:v>
                </c:pt>
                <c:pt idx="207">
                  <c:v>10.983086902022308</c:v>
                </c:pt>
                <c:pt idx="208">
                  <c:v>9.3968199389188012</c:v>
                </c:pt>
                <c:pt idx="209">
                  <c:v>9.3128969603012752</c:v>
                </c:pt>
                <c:pt idx="210">
                  <c:v>9.8003467936166153</c:v>
                </c:pt>
                <c:pt idx="211">
                  <c:v>10.118195625029236</c:v>
                </c:pt>
                <c:pt idx="212">
                  <c:v>10.106428396532818</c:v>
                </c:pt>
                <c:pt idx="213">
                  <c:v>10.580759383937783</c:v>
                </c:pt>
                <c:pt idx="214">
                  <c:v>10.65561093819637</c:v>
                </c:pt>
                <c:pt idx="215">
                  <c:v>10.294853736264791</c:v>
                </c:pt>
                <c:pt idx="216">
                  <c:v>10.337540117496205</c:v>
                </c:pt>
                <c:pt idx="217">
                  <c:v>10.01144469404122</c:v>
                </c:pt>
                <c:pt idx="218">
                  <c:v>12.275785257941473</c:v>
                </c:pt>
                <c:pt idx="219">
                  <c:v>11.57336183377406</c:v>
                </c:pt>
                <c:pt idx="220">
                  <c:v>11.984178313616395</c:v>
                </c:pt>
                <c:pt idx="221">
                  <c:v>12.077102264233213</c:v>
                </c:pt>
                <c:pt idx="222">
                  <c:v>9.9109595673748299</c:v>
                </c:pt>
                <c:pt idx="223">
                  <c:v>13.907396700620083</c:v>
                </c:pt>
                <c:pt idx="224">
                  <c:v>14.096032054575195</c:v>
                </c:pt>
                <c:pt idx="225">
                  <c:v>13.185563503290419</c:v>
                </c:pt>
                <c:pt idx="226">
                  <c:v>12.767315680209753</c:v>
                </c:pt>
                <c:pt idx="227">
                  <c:v>12.14116072135303</c:v>
                </c:pt>
                <c:pt idx="228">
                  <c:v>11.883937145009014</c:v>
                </c:pt>
                <c:pt idx="229">
                  <c:v>11.358024503752265</c:v>
                </c:pt>
                <c:pt idx="230">
                  <c:v>12.749878396590756</c:v>
                </c:pt>
                <c:pt idx="231">
                  <c:v>12.440433052049549</c:v>
                </c:pt>
                <c:pt idx="232">
                  <c:v>13.496434133012169</c:v>
                </c:pt>
                <c:pt idx="233">
                  <c:v>11.731418218069011</c:v>
                </c:pt>
                <c:pt idx="234">
                  <c:v>13.451235376680973</c:v>
                </c:pt>
                <c:pt idx="235">
                  <c:v>12.948890554829699</c:v>
                </c:pt>
                <c:pt idx="236">
                  <c:v>13.250035135855526</c:v>
                </c:pt>
                <c:pt idx="237">
                  <c:v>9.4742419157625601</c:v>
                </c:pt>
                <c:pt idx="238">
                  <c:v>12.026108308309897</c:v>
                </c:pt>
                <c:pt idx="239">
                  <c:v>12.588030271836299</c:v>
                </c:pt>
                <c:pt idx="240">
                  <c:v>11.590719492410249</c:v>
                </c:pt>
                <c:pt idx="241">
                  <c:v>9.7739481811811437</c:v>
                </c:pt>
                <c:pt idx="242">
                  <c:v>11.604136345023612</c:v>
                </c:pt>
                <c:pt idx="243">
                  <c:v>12.270595541545672</c:v>
                </c:pt>
                <c:pt idx="244">
                  <c:v>10.990701796251868</c:v>
                </c:pt>
                <c:pt idx="245">
                  <c:v>11.263951153621496</c:v>
                </c:pt>
                <c:pt idx="246">
                  <c:v>10.396963537967006</c:v>
                </c:pt>
                <c:pt idx="247">
                  <c:v>12.302109833727116</c:v>
                </c:pt>
                <c:pt idx="248">
                  <c:v>12.086162348857616</c:v>
                </c:pt>
                <c:pt idx="249">
                  <c:v>10.938272178458073</c:v>
                </c:pt>
                <c:pt idx="250">
                  <c:v>11.411003475244845</c:v>
                </c:pt>
                <c:pt idx="251">
                  <c:v>9.9039874275777784</c:v>
                </c:pt>
                <c:pt idx="252">
                  <c:v>10.363756452684967</c:v>
                </c:pt>
                <c:pt idx="253">
                  <c:v>12.799040310288207</c:v>
                </c:pt>
                <c:pt idx="254">
                  <c:v>12.397271350261731</c:v>
                </c:pt>
                <c:pt idx="255">
                  <c:v>12.168163072456954</c:v>
                </c:pt>
                <c:pt idx="256">
                  <c:v>11.793582922485045</c:v>
                </c:pt>
                <c:pt idx="257">
                  <c:v>12.757713863795939</c:v>
                </c:pt>
                <c:pt idx="258">
                  <c:v>11.923842351756639</c:v>
                </c:pt>
                <c:pt idx="259">
                  <c:v>10.58734168618448</c:v>
                </c:pt>
                <c:pt idx="260">
                  <c:v>10.561007555452923</c:v>
                </c:pt>
                <c:pt idx="261">
                  <c:v>10.571573302500703</c:v>
                </c:pt>
                <c:pt idx="262">
                  <c:v>12.588644354825028</c:v>
                </c:pt>
                <c:pt idx="263">
                  <c:v>13.007715422243418</c:v>
                </c:pt>
                <c:pt idx="264">
                  <c:v>12.692164905875488</c:v>
                </c:pt>
                <c:pt idx="265">
                  <c:v>12.194253068724832</c:v>
                </c:pt>
                <c:pt idx="266">
                  <c:v>12.419892869383499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C-4087-ACA5-F0E64C089EF1}"/>
            </c:ext>
          </c:extLst>
        </c:ser>
        <c:ser>
          <c:idx val="1"/>
          <c:order val="1"/>
          <c:tx>
            <c:v>Дорогбж 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'Дорогбж ао'!$G$2:$G$165</c:f>
              <c:numCache>
                <c:formatCode>General</c:formatCode>
                <c:ptCount val="164"/>
                <c:pt idx="0">
                  <c:v>6.8023947633243109</c:v>
                </c:pt>
                <c:pt idx="1">
                  <c:v>12.081076155355488</c:v>
                </c:pt>
                <c:pt idx="2">
                  <c:v>10.373491181781864</c:v>
                </c:pt>
                <c:pt idx="3">
                  <c:v>10.526748605631907</c:v>
                </c:pt>
                <c:pt idx="4">
                  <c:v>9.3501023143513411</c:v>
                </c:pt>
                <c:pt idx="5">
                  <c:v>9.1484649682580947</c:v>
                </c:pt>
                <c:pt idx="6">
                  <c:v>10.896739325546411</c:v>
                </c:pt>
                <c:pt idx="7">
                  <c:v>8.8246778911641979</c:v>
                </c:pt>
                <c:pt idx="8">
                  <c:v>11.649203083262776</c:v>
                </c:pt>
                <c:pt idx="9">
                  <c:v>10.047587896509885</c:v>
                </c:pt>
                <c:pt idx="10">
                  <c:v>10.056208639553791</c:v>
                </c:pt>
                <c:pt idx="11">
                  <c:v>11.784478155492126</c:v>
                </c:pt>
                <c:pt idx="12">
                  <c:v>10.404262840448617</c:v>
                </c:pt>
                <c:pt idx="13">
                  <c:v>10.797532675462964</c:v>
                </c:pt>
                <c:pt idx="14">
                  <c:v>11.082142548877775</c:v>
                </c:pt>
                <c:pt idx="15">
                  <c:v>10.990364584985818</c:v>
                </c:pt>
                <c:pt idx="16">
                  <c:v>10.451608961045816</c:v>
                </c:pt>
                <c:pt idx="17">
                  <c:v>10.753638481905739</c:v>
                </c:pt>
                <c:pt idx="18">
                  <c:v>10.807705703176014</c:v>
                </c:pt>
                <c:pt idx="19">
                  <c:v>9.9330463547776731</c:v>
                </c:pt>
                <c:pt idx="20">
                  <c:v>10.787255092704724</c:v>
                </c:pt>
                <c:pt idx="21">
                  <c:v>9.9570283194641576</c:v>
                </c:pt>
                <c:pt idx="22">
                  <c:v>8.4118326757584114</c:v>
                </c:pt>
                <c:pt idx="23">
                  <c:v>9.4009607315848331</c:v>
                </c:pt>
                <c:pt idx="24">
                  <c:v>9.4955193142098455</c:v>
                </c:pt>
                <c:pt idx="25">
                  <c:v>10.416311178964792</c:v>
                </c:pt>
                <c:pt idx="26">
                  <c:v>11.586175926709821</c:v>
                </c:pt>
                <c:pt idx="27">
                  <c:v>7.0900768357760917</c:v>
                </c:pt>
                <c:pt idx="28">
                  <c:v>9.2002900361226807</c:v>
                </c:pt>
                <c:pt idx="29">
                  <c:v>9.8146563388295132</c:v>
                </c:pt>
                <c:pt idx="30">
                  <c:v>8.6995147482101913</c:v>
                </c:pt>
                <c:pt idx="31">
                  <c:v>9.5178250717241433</c:v>
                </c:pt>
                <c:pt idx="32">
                  <c:v>9.8201059435970777</c:v>
                </c:pt>
                <c:pt idx="33">
                  <c:v>8.6305218767232414</c:v>
                </c:pt>
                <c:pt idx="34">
                  <c:v>10.295529640312152</c:v>
                </c:pt>
                <c:pt idx="35">
                  <c:v>10.239959789157341</c:v>
                </c:pt>
                <c:pt idx="36">
                  <c:v>11.324183340373351</c:v>
                </c:pt>
                <c:pt idx="37">
                  <c:v>10.839580911706463</c:v>
                </c:pt>
                <c:pt idx="38">
                  <c:v>9.1901376646586641</c:v>
                </c:pt>
                <c:pt idx="39">
                  <c:v>10.225571051705241</c:v>
                </c:pt>
                <c:pt idx="40">
                  <c:v>10.537415373436103</c:v>
                </c:pt>
                <c:pt idx="41">
                  <c:v>9.9427082656894097</c:v>
                </c:pt>
                <c:pt idx="42">
                  <c:v>10.367221568768269</c:v>
                </c:pt>
                <c:pt idx="43">
                  <c:v>9.581903928408666</c:v>
                </c:pt>
                <c:pt idx="44">
                  <c:v>10.210972252284089</c:v>
                </c:pt>
                <c:pt idx="45">
                  <c:v>10.110501721920453</c:v>
                </c:pt>
                <c:pt idx="46">
                  <c:v>11.36789969291997</c:v>
                </c:pt>
                <c:pt idx="47">
                  <c:v>11.171842615791332</c:v>
                </c:pt>
                <c:pt idx="48">
                  <c:v>10.254144424149297</c:v>
                </c:pt>
                <c:pt idx="49">
                  <c:v>10.680516217076775</c:v>
                </c:pt>
                <c:pt idx="50">
                  <c:v>10.943764264191275</c:v>
                </c:pt>
                <c:pt idx="51">
                  <c:v>10.505067539570582</c:v>
                </c:pt>
                <c:pt idx="52">
                  <c:v>9.503009985939002</c:v>
                </c:pt>
                <c:pt idx="53">
                  <c:v>9.8309168597012935</c:v>
                </c:pt>
                <c:pt idx="54">
                  <c:v>9.6224500228030152</c:v>
                </c:pt>
                <c:pt idx="55">
                  <c:v>10.809727948556782</c:v>
                </c:pt>
                <c:pt idx="56">
                  <c:v>8.8536654280374503</c:v>
                </c:pt>
                <c:pt idx="57">
                  <c:v>10.468801361586188</c:v>
                </c:pt>
                <c:pt idx="58">
                  <c:v>8.7483049123796235</c:v>
                </c:pt>
                <c:pt idx="59">
                  <c:v>8.2940496401020276</c:v>
                </c:pt>
                <c:pt idx="60">
                  <c:v>9.7050366138122897</c:v>
                </c:pt>
                <c:pt idx="61">
                  <c:v>9.581903928408666</c:v>
                </c:pt>
                <c:pt idx="62">
                  <c:v>9.3413686343825866</c:v>
                </c:pt>
                <c:pt idx="63">
                  <c:v>11.130199843831553</c:v>
                </c:pt>
                <c:pt idx="64">
                  <c:v>10.130623125119875</c:v>
                </c:pt>
                <c:pt idx="65">
                  <c:v>10.146433731146518</c:v>
                </c:pt>
                <c:pt idx="66">
                  <c:v>9.9942419158045919</c:v>
                </c:pt>
                <c:pt idx="67">
                  <c:v>10.177324218165856</c:v>
                </c:pt>
                <c:pt idx="68">
                  <c:v>11.386227811924272</c:v>
                </c:pt>
                <c:pt idx="69">
                  <c:v>10.056208639553791</c:v>
                </c:pt>
                <c:pt idx="70">
                  <c:v>10.422281345951296</c:v>
                </c:pt>
                <c:pt idx="71">
                  <c:v>9.87302834505142</c:v>
                </c:pt>
                <c:pt idx="72">
                  <c:v>9.525151111816216</c:v>
                </c:pt>
                <c:pt idx="73">
                  <c:v>9.7291341653913506</c:v>
                </c:pt>
                <c:pt idx="74">
                  <c:v>9.8416121488180401</c:v>
                </c:pt>
                <c:pt idx="75">
                  <c:v>9.2103403719761836</c:v>
                </c:pt>
                <c:pt idx="76">
                  <c:v>8.6827076298938106</c:v>
                </c:pt>
                <c:pt idx="77">
                  <c:v>10.012341957448211</c:v>
                </c:pt>
                <c:pt idx="78">
                  <c:v>10.709963418403076</c:v>
                </c:pt>
                <c:pt idx="79">
                  <c:v>10.043249494911286</c:v>
                </c:pt>
                <c:pt idx="80">
                  <c:v>9.7409686230383539</c:v>
                </c:pt>
                <c:pt idx="81">
                  <c:v>9.7642254852026209</c:v>
                </c:pt>
                <c:pt idx="82">
                  <c:v>9.5680148162479988</c:v>
                </c:pt>
                <c:pt idx="83">
                  <c:v>10.845446031158861</c:v>
                </c:pt>
                <c:pt idx="84">
                  <c:v>10.401227936753463</c:v>
                </c:pt>
                <c:pt idx="85">
                  <c:v>9.7813199185619197</c:v>
                </c:pt>
                <c:pt idx="86">
                  <c:v>8.9092352791922611</c:v>
                </c:pt>
                <c:pt idx="87">
                  <c:v>10.849337086651827</c:v>
                </c:pt>
                <c:pt idx="88">
                  <c:v>10.502324053624832</c:v>
                </c:pt>
                <c:pt idx="89">
                  <c:v>11.072868912092446</c:v>
                </c:pt>
                <c:pt idx="90">
                  <c:v>11.604592653496052</c:v>
                </c:pt>
                <c:pt idx="91">
                  <c:v>10.870471398725801</c:v>
                </c:pt>
                <c:pt idx="92">
                  <c:v>10.110501721920453</c:v>
                </c:pt>
                <c:pt idx="93">
                  <c:v>10.747207591575448</c:v>
                </c:pt>
                <c:pt idx="94">
                  <c:v>12.296370283510955</c:v>
                </c:pt>
                <c:pt idx="95">
                  <c:v>8.6995147482101913</c:v>
                </c:pt>
                <c:pt idx="96">
                  <c:v>10.837618202538614</c:v>
                </c:pt>
                <c:pt idx="97">
                  <c:v>9.5887768076964282</c:v>
                </c:pt>
                <c:pt idx="98">
                  <c:v>9.3501023143513411</c:v>
                </c:pt>
                <c:pt idx="99">
                  <c:v>9.8091768730648869</c:v>
                </c:pt>
                <c:pt idx="100">
                  <c:v>10.232791299678729</c:v>
                </c:pt>
                <c:pt idx="101">
                  <c:v>11.149082031552883</c:v>
                </c:pt>
                <c:pt idx="102">
                  <c:v>10.584055950889214</c:v>
                </c:pt>
                <c:pt idx="103">
                  <c:v>8.9092352791922611</c:v>
                </c:pt>
                <c:pt idx="104">
                  <c:v>8.3893598199063533</c:v>
                </c:pt>
                <c:pt idx="105">
                  <c:v>10.338511462885837</c:v>
                </c:pt>
                <c:pt idx="106">
                  <c:v>8.7483049123796235</c:v>
                </c:pt>
                <c:pt idx="107">
                  <c:v>9.9330463547776731</c:v>
                </c:pt>
                <c:pt idx="108">
                  <c:v>9.7925559918288467</c:v>
                </c:pt>
                <c:pt idx="109">
                  <c:v>9.4879721085744624</c:v>
                </c:pt>
                <c:pt idx="110">
                  <c:v>10.392067567354799</c:v>
                </c:pt>
                <c:pt idx="111">
                  <c:v>9.0825070004662987</c:v>
                </c:pt>
                <c:pt idx="112">
                  <c:v>11.741653394578339</c:v>
                </c:pt>
                <c:pt idx="113">
                  <c:v>10.584055950889214</c:v>
                </c:pt>
                <c:pt idx="114">
                  <c:v>10.635855446249355</c:v>
                </c:pt>
                <c:pt idx="115">
                  <c:v>9.259130536145614</c:v>
                </c:pt>
                <c:pt idx="116">
                  <c:v>10.995410853053441</c:v>
                </c:pt>
                <c:pt idx="117">
                  <c:v>9.7111156598886712</c:v>
                </c:pt>
                <c:pt idx="118">
                  <c:v>10.689669599063263</c:v>
                </c:pt>
                <c:pt idx="119">
                  <c:v>10.00784756786037</c:v>
                </c:pt>
                <c:pt idx="120">
                  <c:v>10.81777628173961</c:v>
                </c:pt>
                <c:pt idx="121">
                  <c:v>9.259130536145614</c:v>
                </c:pt>
                <c:pt idx="122">
                  <c:v>8.536995818712418</c:v>
                </c:pt>
                <c:pt idx="123">
                  <c:v>12.704420747785052</c:v>
                </c:pt>
                <c:pt idx="124">
                  <c:v>9.6865745509725549</c:v>
                </c:pt>
                <c:pt idx="125">
                  <c:v>13.691080479586097</c:v>
                </c:pt>
                <c:pt idx="126">
                  <c:v>10.860920227741458</c:v>
                </c:pt>
                <c:pt idx="127">
                  <c:v>14.157112472405485</c:v>
                </c:pt>
                <c:pt idx="128">
                  <c:v>10.898589464834572</c:v>
                </c:pt>
                <c:pt idx="129">
                  <c:v>9.7642254852026209</c:v>
                </c:pt>
                <c:pt idx="130">
                  <c:v>9.0118894332523443</c:v>
                </c:pt>
                <c:pt idx="131">
                  <c:v>8.1886891244442008</c:v>
                </c:pt>
                <c:pt idx="132">
                  <c:v>8.3187422526923989</c:v>
                </c:pt>
                <c:pt idx="133">
                  <c:v>9.0938065557202314</c:v>
                </c:pt>
                <c:pt idx="134">
                  <c:v>8.1016777474545716</c:v>
                </c:pt>
                <c:pt idx="135">
                  <c:v>12.667918087074446</c:v>
                </c:pt>
                <c:pt idx="136">
                  <c:v>10.247077256926206</c:v>
                </c:pt>
                <c:pt idx="137">
                  <c:v>10.878047192534259</c:v>
                </c:pt>
                <c:pt idx="138">
                  <c:v>15.347246354734338</c:v>
                </c:pt>
                <c:pt idx="139">
                  <c:v>10.785186839640664</c:v>
                </c:pt>
                <c:pt idx="140">
                  <c:v>10.243524855321837</c:v>
                </c:pt>
                <c:pt idx="141">
                  <c:v>10.760028280004509</c:v>
                </c:pt>
                <c:pt idx="142">
                  <c:v>11.670783549585808</c:v>
                </c:pt>
                <c:pt idx="143">
                  <c:v>12.05583098219963</c:v>
                </c:pt>
                <c:pt idx="144">
                  <c:v>12.459163273212335</c:v>
                </c:pt>
                <c:pt idx="145">
                  <c:v>11.911030218672101</c:v>
                </c:pt>
                <c:pt idx="146">
                  <c:v>11.03811027872727</c:v>
                </c:pt>
                <c:pt idx="147">
                  <c:v>11.057219140425318</c:v>
                </c:pt>
                <c:pt idx="148">
                  <c:v>11.734467734917464</c:v>
                </c:pt>
                <c:pt idx="149">
                  <c:v>11.207758078177427</c:v>
                </c:pt>
                <c:pt idx="150">
                  <c:v>10.239959789157341</c:v>
                </c:pt>
                <c:pt idx="151">
                  <c:v>12.484840100592381</c:v>
                </c:pt>
                <c:pt idx="152">
                  <c:v>9.1484649682580947</c:v>
                </c:pt>
                <c:pt idx="153">
                  <c:v>9.8255260110664153</c:v>
                </c:pt>
                <c:pt idx="154">
                  <c:v>9.6485953029073386</c:v>
                </c:pt>
                <c:pt idx="155">
                  <c:v>9.1484649682580947</c:v>
                </c:pt>
                <c:pt idx="156">
                  <c:v>9.9034875525361272</c:v>
                </c:pt>
                <c:pt idx="157">
                  <c:v>8.9092352791922611</c:v>
                </c:pt>
                <c:pt idx="158">
                  <c:v>11.691071650353702</c:v>
                </c:pt>
                <c:pt idx="159">
                  <c:v>10.351373376528244</c:v>
                </c:pt>
                <c:pt idx="160">
                  <c:v>7.9373746961632952</c:v>
                </c:pt>
                <c:pt idx="161">
                  <c:v>8.7323045710331826</c:v>
                </c:pt>
                <c:pt idx="162">
                  <c:v>10.42821608147111</c:v>
                </c:pt>
                <c:pt idx="163">
                  <c:v>10.085809109330082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C-4087-ACA5-F0E64C08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77151"/>
        <c:axId val="1470477983"/>
      </c:scatterChart>
      <c:valAx>
        <c:axId val="1470477151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477983"/>
        <c:crosses val="autoZero"/>
        <c:crossBetween val="midCat"/>
      </c:valAx>
      <c:valAx>
        <c:axId val="147047798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4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цен закрытия торгов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Татнфт Зао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'Татнфт Зао'!$D$2:$D$268</c:f>
              <c:numCache>
                <c:formatCode>General</c:formatCode>
                <c:ptCount val="267"/>
                <c:pt idx="0">
                  <c:v>5.4555347677460793</c:v>
                </c:pt>
                <c:pt idx="1">
                  <c:v>5.5606816310155276</c:v>
                </c:pt>
                <c:pt idx="2">
                  <c:v>5.6969256871929881</c:v>
                </c:pt>
                <c:pt idx="3">
                  <c:v>5.5989773602900748</c:v>
                </c:pt>
                <c:pt idx="4">
                  <c:v>5.8156219564117366</c:v>
                </c:pt>
                <c:pt idx="5">
                  <c:v>5.8664680569332965</c:v>
                </c:pt>
                <c:pt idx="6">
                  <c:v>5.8458605732491904</c:v>
                </c:pt>
                <c:pt idx="7">
                  <c:v>5.7557422135869123</c:v>
                </c:pt>
                <c:pt idx="8">
                  <c:v>5.6977644023306384</c:v>
                </c:pt>
                <c:pt idx="9">
                  <c:v>5.6274412413994783</c:v>
                </c:pt>
                <c:pt idx="10">
                  <c:v>5.6844297461403865</c:v>
                </c:pt>
                <c:pt idx="11">
                  <c:v>5.5872486584002496</c:v>
                </c:pt>
                <c:pt idx="12">
                  <c:v>5.7004435733906869</c:v>
                </c:pt>
                <c:pt idx="13">
                  <c:v>5.6944053128436041</c:v>
                </c:pt>
                <c:pt idx="14">
                  <c:v>5.6774384993165992</c:v>
                </c:pt>
                <c:pt idx="15">
                  <c:v>5.6937321388026998</c:v>
                </c:pt>
                <c:pt idx="16">
                  <c:v>5.6779517146216794</c:v>
                </c:pt>
                <c:pt idx="17">
                  <c:v>5.7145575478241595</c:v>
                </c:pt>
                <c:pt idx="18">
                  <c:v>5.6927215272967757</c:v>
                </c:pt>
                <c:pt idx="19">
                  <c:v>5.7124118013542553</c:v>
                </c:pt>
                <c:pt idx="20">
                  <c:v>5.635503633902907</c:v>
                </c:pt>
                <c:pt idx="21">
                  <c:v>5.7067779836359991</c:v>
                </c:pt>
                <c:pt idx="22">
                  <c:v>5.6933953817697143</c:v>
                </c:pt>
                <c:pt idx="23">
                  <c:v>5.6712592829506407</c:v>
                </c:pt>
                <c:pt idx="24">
                  <c:v>5.6922158382847359</c:v>
                </c:pt>
                <c:pt idx="25">
                  <c:v>5.6959182995993993</c:v>
                </c:pt>
                <c:pt idx="26">
                  <c:v>5.6681552970130502</c:v>
                </c:pt>
                <c:pt idx="27">
                  <c:v>5.6869753563398202</c:v>
                </c:pt>
                <c:pt idx="28">
                  <c:v>5.6278009536335727</c:v>
                </c:pt>
                <c:pt idx="29">
                  <c:v>5.7099302052424354</c:v>
                </c:pt>
                <c:pt idx="30">
                  <c:v>5.7180140569029252</c:v>
                </c:pt>
                <c:pt idx="31">
                  <c:v>5.7506660605550515</c:v>
                </c:pt>
                <c:pt idx="32">
                  <c:v>5.6822182967403609</c:v>
                </c:pt>
                <c:pt idx="33">
                  <c:v>5.7462031905401529</c:v>
                </c:pt>
                <c:pt idx="34">
                  <c:v>5.7199838539942087</c:v>
                </c:pt>
                <c:pt idx="35">
                  <c:v>5.7307489228860149</c:v>
                </c:pt>
                <c:pt idx="36">
                  <c:v>5.7745515455444085</c:v>
                </c:pt>
                <c:pt idx="37">
                  <c:v>5.7268477475871968</c:v>
                </c:pt>
                <c:pt idx="38">
                  <c:v>5.7066118016663605</c:v>
                </c:pt>
                <c:pt idx="39">
                  <c:v>5.8081424899804439</c:v>
                </c:pt>
                <c:pt idx="40">
                  <c:v>5.7930136083841441</c:v>
                </c:pt>
                <c:pt idx="41">
                  <c:v>5.8105420112277351</c:v>
                </c:pt>
                <c:pt idx="42">
                  <c:v>5.7954496631820245</c:v>
                </c:pt>
                <c:pt idx="43">
                  <c:v>5.8522024797744745</c:v>
                </c:pt>
                <c:pt idx="44">
                  <c:v>5.8156219564117366</c:v>
                </c:pt>
                <c:pt idx="45">
                  <c:v>5.8575044911919054</c:v>
                </c:pt>
                <c:pt idx="46">
                  <c:v>5.819786150412507</c:v>
                </c:pt>
                <c:pt idx="47">
                  <c:v>5.7430031878094825</c:v>
                </c:pt>
                <c:pt idx="48">
                  <c:v>5.7365722974791922</c:v>
                </c:pt>
                <c:pt idx="49">
                  <c:v>5.7137328055093688</c:v>
                </c:pt>
                <c:pt idx="50">
                  <c:v>5.7426826236137574</c:v>
                </c:pt>
                <c:pt idx="51">
                  <c:v>5.760792729372981</c:v>
                </c:pt>
                <c:pt idx="52">
                  <c:v>5.7557422135869123</c:v>
                </c:pt>
                <c:pt idx="53">
                  <c:v>5.6491502790031358</c:v>
                </c:pt>
                <c:pt idx="54">
                  <c:v>5.7680084469554727</c:v>
                </c:pt>
                <c:pt idx="55">
                  <c:v>5.8276212115598005</c:v>
                </c:pt>
                <c:pt idx="56">
                  <c:v>5.8150256534721825</c:v>
                </c:pt>
                <c:pt idx="57">
                  <c:v>5.7878172035992748</c:v>
                </c:pt>
                <c:pt idx="58">
                  <c:v>5.7592171815443018</c:v>
                </c:pt>
                <c:pt idx="59">
                  <c:v>5.7662876800075979</c:v>
                </c:pt>
                <c:pt idx="60">
                  <c:v>5.8533512449783478</c:v>
                </c:pt>
                <c:pt idx="61">
                  <c:v>5.8607862234658654</c:v>
                </c:pt>
                <c:pt idx="62">
                  <c:v>5.8971538676367405</c:v>
                </c:pt>
                <c:pt idx="63">
                  <c:v>5.8543553331355751</c:v>
                </c:pt>
                <c:pt idx="64">
                  <c:v>5.8749307308520304</c:v>
                </c:pt>
                <c:pt idx="65">
                  <c:v>5.8837401285208104</c:v>
                </c:pt>
                <c:pt idx="66">
                  <c:v>5.8533512449783478</c:v>
                </c:pt>
                <c:pt idx="67">
                  <c:v>5.8375846639453304</c:v>
                </c:pt>
                <c:pt idx="68">
                  <c:v>5.8317358389666616</c:v>
                </c:pt>
                <c:pt idx="69">
                  <c:v>5.768320995793772</c:v>
                </c:pt>
                <c:pt idx="70">
                  <c:v>5.7867439953705482</c:v>
                </c:pt>
                <c:pt idx="71">
                  <c:v>5.7477993600729755</c:v>
                </c:pt>
                <c:pt idx="72">
                  <c:v>5.7365722974791922</c:v>
                </c:pt>
                <c:pt idx="73">
                  <c:v>5.7493929859082531</c:v>
                </c:pt>
                <c:pt idx="74">
                  <c:v>5.7573232415842313</c:v>
                </c:pt>
                <c:pt idx="75">
                  <c:v>5.7839790166504779</c:v>
                </c:pt>
                <c:pt idx="76">
                  <c:v>5.7858231849924104</c:v>
                </c:pt>
                <c:pt idx="77">
                  <c:v>5.8036278096259171</c:v>
                </c:pt>
                <c:pt idx="78">
                  <c:v>5.7423619566236761</c:v>
                </c:pt>
                <c:pt idx="79">
                  <c:v>5.7856696341283849</c:v>
                </c:pt>
                <c:pt idx="80">
                  <c:v>5.7651911027848444</c:v>
                </c:pt>
                <c:pt idx="81">
                  <c:v>5.7603203256164592</c:v>
                </c:pt>
                <c:pt idx="82">
                  <c:v>5.7945368379246656</c:v>
                </c:pt>
                <c:pt idx="83">
                  <c:v>5.8051349689164882</c:v>
                </c:pt>
                <c:pt idx="84">
                  <c:v>5.7856696341283849</c:v>
                </c:pt>
                <c:pt idx="85">
                  <c:v>5.791640715177885</c:v>
                </c:pt>
                <c:pt idx="86">
                  <c:v>5.7714411231300158</c:v>
                </c:pt>
                <c:pt idx="87">
                  <c:v>5.7708178759923596</c:v>
                </c:pt>
                <c:pt idx="88">
                  <c:v>5.7579549535445942</c:v>
                </c:pt>
                <c:pt idx="89">
                  <c:v>5.7784260176519666</c:v>
                </c:pt>
                <c:pt idx="90">
                  <c:v>5.769101940776844</c:v>
                </c:pt>
                <c:pt idx="91">
                  <c:v>5.7895013500587389</c:v>
                </c:pt>
                <c:pt idx="92">
                  <c:v>5.7945368379246656</c:v>
                </c:pt>
                <c:pt idx="93">
                  <c:v>5.80302430930585</c:v>
                </c:pt>
                <c:pt idx="94">
                  <c:v>5.8242286277320678</c:v>
                </c:pt>
                <c:pt idx="95">
                  <c:v>5.872117789475416</c:v>
                </c:pt>
                <c:pt idx="96">
                  <c:v>5.8789954922128604</c:v>
                </c:pt>
                <c:pt idx="97">
                  <c:v>5.9579077635791391</c:v>
                </c:pt>
                <c:pt idx="98">
                  <c:v>5.9560964032701911</c:v>
                </c:pt>
                <c:pt idx="99">
                  <c:v>5.985949366419872</c:v>
                </c:pt>
                <c:pt idx="100">
                  <c:v>6.0338053875975071</c:v>
                </c:pt>
                <c:pt idx="101">
                  <c:v>5.9998046713829831</c:v>
                </c:pt>
                <c:pt idx="102">
                  <c:v>5.9779992961544117</c:v>
                </c:pt>
                <c:pt idx="103">
                  <c:v>6.0567840132286248</c:v>
                </c:pt>
                <c:pt idx="104">
                  <c:v>6.048435443367608</c:v>
                </c:pt>
                <c:pt idx="105">
                  <c:v>6.0709686482205809</c:v>
                </c:pt>
                <c:pt idx="106">
                  <c:v>6.0189581114169046</c:v>
                </c:pt>
                <c:pt idx="107">
                  <c:v>6.0753460310886842</c:v>
                </c:pt>
                <c:pt idx="108">
                  <c:v>6.0024044871463165</c:v>
                </c:pt>
                <c:pt idx="109">
                  <c:v>5.9872054901875984</c:v>
                </c:pt>
                <c:pt idx="110">
                  <c:v>5.905634290502789</c:v>
                </c:pt>
                <c:pt idx="111">
                  <c:v>5.8861040314501558</c:v>
                </c:pt>
                <c:pt idx="112">
                  <c:v>5.8971538676367405</c:v>
                </c:pt>
                <c:pt idx="113">
                  <c:v>5.8321756894246004</c:v>
                </c:pt>
                <c:pt idx="114">
                  <c:v>5.9099833052400985</c:v>
                </c:pt>
                <c:pt idx="115">
                  <c:v>5.855071922202427</c:v>
                </c:pt>
                <c:pt idx="116">
                  <c:v>5.851196226545027</c:v>
                </c:pt>
                <c:pt idx="117">
                  <c:v>5.879694646264972</c:v>
                </c:pt>
                <c:pt idx="118">
                  <c:v>5.7838251823297373</c:v>
                </c:pt>
                <c:pt idx="119">
                  <c:v>5.7895013500587389</c:v>
                </c:pt>
                <c:pt idx="120">
                  <c:v>5.9322451874480109</c:v>
                </c:pt>
                <c:pt idx="121">
                  <c:v>5.9088978234510199</c:v>
                </c:pt>
                <c:pt idx="122">
                  <c:v>5.928258471204189</c:v>
                </c:pt>
                <c:pt idx="123">
                  <c:v>5.9718993916131415</c:v>
                </c:pt>
                <c:pt idx="124">
                  <c:v>5.9610053396232736</c:v>
                </c:pt>
                <c:pt idx="125">
                  <c:v>5.9409604149342137</c:v>
                </c:pt>
                <c:pt idx="126">
                  <c:v>5.8861040314501558</c:v>
                </c:pt>
                <c:pt idx="127">
                  <c:v>5.85821882796062</c:v>
                </c:pt>
                <c:pt idx="128">
                  <c:v>5.9184905471493092</c:v>
                </c:pt>
                <c:pt idx="129">
                  <c:v>5.9285247473341078</c:v>
                </c:pt>
                <c:pt idx="130">
                  <c:v>5.9110676100359534</c:v>
                </c:pt>
                <c:pt idx="131">
                  <c:v>5.934894195619588</c:v>
                </c:pt>
                <c:pt idx="132">
                  <c:v>5.9535030408208636</c:v>
                </c:pt>
                <c:pt idx="133">
                  <c:v>5.9375362050824263</c:v>
                </c:pt>
                <c:pt idx="134">
                  <c:v>5.9479044323556023</c:v>
                </c:pt>
                <c:pt idx="135">
                  <c:v>5.938722835849922</c:v>
                </c:pt>
                <c:pt idx="136">
                  <c:v>5.9426681329190183</c:v>
                </c:pt>
                <c:pt idx="137">
                  <c:v>5.9545411930033838</c:v>
                </c:pt>
                <c:pt idx="138">
                  <c:v>5.9562258950152724</c:v>
                </c:pt>
                <c:pt idx="139">
                  <c:v>5.981035351617443</c:v>
                </c:pt>
                <c:pt idx="140">
                  <c:v>5.9829282160856954</c:v>
                </c:pt>
                <c:pt idx="141">
                  <c:v>5.9973223565921421</c:v>
                </c:pt>
                <c:pt idx="142">
                  <c:v>6.0192013020795816</c:v>
                </c:pt>
                <c:pt idx="143">
                  <c:v>6.0520891689244172</c:v>
                </c:pt>
                <c:pt idx="144">
                  <c:v>6.0642502168336296</c:v>
                </c:pt>
                <c:pt idx="145">
                  <c:v>6.0517361654495501</c:v>
                </c:pt>
                <c:pt idx="146">
                  <c:v>6.0398975046295726</c:v>
                </c:pt>
                <c:pt idx="147">
                  <c:v>6.0810767057976687</c:v>
                </c:pt>
                <c:pt idx="148">
                  <c:v>6.1882641230825897</c:v>
                </c:pt>
                <c:pt idx="149">
                  <c:v>6.1502828878656342</c:v>
                </c:pt>
                <c:pt idx="150">
                  <c:v>6.1727438943234931</c:v>
                </c:pt>
                <c:pt idx="151">
                  <c:v>6.1306828634844308</c:v>
                </c:pt>
                <c:pt idx="152">
                  <c:v>6.2207889574972732</c:v>
                </c:pt>
                <c:pt idx="153">
                  <c:v>6.1893928492811279</c:v>
                </c:pt>
                <c:pt idx="154">
                  <c:v>6.1771138939946111</c:v>
                </c:pt>
                <c:pt idx="155">
                  <c:v>6.1712829736838177</c:v>
                </c:pt>
                <c:pt idx="156">
                  <c:v>6.2164064803635712</c:v>
                </c:pt>
                <c:pt idx="157">
                  <c:v>6.2452342919639525</c:v>
                </c:pt>
                <c:pt idx="158">
                  <c:v>6.312097719699449</c:v>
                </c:pt>
                <c:pt idx="159">
                  <c:v>6.363028103540465</c:v>
                </c:pt>
                <c:pt idx="160">
                  <c:v>6.3613024775729956</c:v>
                </c:pt>
                <c:pt idx="161">
                  <c:v>6.2854392791827829</c:v>
                </c:pt>
                <c:pt idx="162">
                  <c:v>6.3438804341263308</c:v>
                </c:pt>
                <c:pt idx="163">
                  <c:v>6.3960959744675687</c:v>
                </c:pt>
                <c:pt idx="164">
                  <c:v>6.3885614055456301</c:v>
                </c:pt>
                <c:pt idx="165">
                  <c:v>6.4035741979348151</c:v>
                </c:pt>
                <c:pt idx="166">
                  <c:v>6.4187726831385987</c:v>
                </c:pt>
                <c:pt idx="167">
                  <c:v>6.4270546401880662</c:v>
                </c:pt>
                <c:pt idx="168">
                  <c:v>6.4160784740549071</c:v>
                </c:pt>
                <c:pt idx="169">
                  <c:v>6.4134589571673573</c:v>
                </c:pt>
                <c:pt idx="170">
                  <c:v>6.4735048194422191</c:v>
                </c:pt>
                <c:pt idx="171">
                  <c:v>6.4878362139038224</c:v>
                </c:pt>
                <c:pt idx="172">
                  <c:v>6.5231216804539054</c:v>
                </c:pt>
                <c:pt idx="173">
                  <c:v>6.4912545012537084</c:v>
                </c:pt>
                <c:pt idx="174">
                  <c:v>6.5184833507687232</c:v>
                </c:pt>
                <c:pt idx="175">
                  <c:v>6.5242962511365876</c:v>
                </c:pt>
                <c:pt idx="176">
                  <c:v>6.5036891917876805</c:v>
                </c:pt>
                <c:pt idx="177">
                  <c:v>6.5006137664930277</c:v>
                </c:pt>
                <c:pt idx="178">
                  <c:v>6.4866941832494165</c:v>
                </c:pt>
                <c:pt idx="179">
                  <c:v>6.4769723628896827</c:v>
                </c:pt>
                <c:pt idx="180">
                  <c:v>6.4871511520311689</c:v>
                </c:pt>
                <c:pt idx="181">
                  <c:v>6.5161191088104147</c:v>
                </c:pt>
                <c:pt idx="182">
                  <c:v>6.5202528712481449</c:v>
                </c:pt>
                <c:pt idx="183">
                  <c:v>6.5563521289725033</c:v>
                </c:pt>
                <c:pt idx="184">
                  <c:v>6.5510803350434044</c:v>
                </c:pt>
                <c:pt idx="185">
                  <c:v>6.562161567911363</c:v>
                </c:pt>
                <c:pt idx="186">
                  <c:v>6.5930445341424369</c:v>
                </c:pt>
                <c:pt idx="187">
                  <c:v>6.62273632394984</c:v>
                </c:pt>
                <c:pt idx="188">
                  <c:v>6.6066501861982152</c:v>
                </c:pt>
                <c:pt idx="189">
                  <c:v>6.6527339887699046</c:v>
                </c:pt>
                <c:pt idx="190">
                  <c:v>6.6632604017568919</c:v>
                </c:pt>
                <c:pt idx="191">
                  <c:v>6.6663204576956758</c:v>
                </c:pt>
                <c:pt idx="192">
                  <c:v>6.6770834612471361</c:v>
                </c:pt>
                <c:pt idx="193">
                  <c:v>6.6789708477778413</c:v>
                </c:pt>
                <c:pt idx="194">
                  <c:v>6.7279106520630751</c:v>
                </c:pt>
                <c:pt idx="195">
                  <c:v>6.6971576968364452</c:v>
                </c:pt>
                <c:pt idx="196">
                  <c:v>6.6720329454610674</c:v>
                </c:pt>
                <c:pt idx="197">
                  <c:v>6.654152520183219</c:v>
                </c:pt>
                <c:pt idx="198">
                  <c:v>6.6360777806720721</c:v>
                </c:pt>
                <c:pt idx="199">
                  <c:v>6.6754448398431103</c:v>
                </c:pt>
                <c:pt idx="200">
                  <c:v>6.7012229934731238</c:v>
                </c:pt>
                <c:pt idx="201">
                  <c:v>6.6343705112311806</c:v>
                </c:pt>
                <c:pt idx="202">
                  <c:v>6.5885137376225904</c:v>
                </c:pt>
                <c:pt idx="203">
                  <c:v>6.5690605745078248</c:v>
                </c:pt>
                <c:pt idx="204">
                  <c:v>6.654152520183219</c:v>
                </c:pt>
                <c:pt idx="205">
                  <c:v>6.5881008272870831</c:v>
                </c:pt>
                <c:pt idx="206">
                  <c:v>6.5652649700353614</c:v>
                </c:pt>
                <c:pt idx="207">
                  <c:v>6.6038083140643211</c:v>
                </c:pt>
                <c:pt idx="208">
                  <c:v>6.603537237890257</c:v>
                </c:pt>
                <c:pt idx="209">
                  <c:v>6.5934554086260642</c:v>
                </c:pt>
                <c:pt idx="210">
                  <c:v>6.6080006252960866</c:v>
                </c:pt>
                <c:pt idx="211">
                  <c:v>6.6832357814879959</c:v>
                </c:pt>
                <c:pt idx="212">
                  <c:v>6.6946858132394018</c:v>
                </c:pt>
                <c:pt idx="213">
                  <c:v>6.6686093701904214</c:v>
                </c:pt>
                <c:pt idx="214">
                  <c:v>6.6724126202109293</c:v>
                </c:pt>
                <c:pt idx="215">
                  <c:v>6.6844867198547764</c:v>
                </c:pt>
                <c:pt idx="216">
                  <c:v>6.6531210605765567</c:v>
                </c:pt>
                <c:pt idx="217">
                  <c:v>6.6269826148312907</c:v>
                </c:pt>
                <c:pt idx="218">
                  <c:v>6.61177218149097</c:v>
                </c:pt>
                <c:pt idx="219">
                  <c:v>6.6296274193351676</c:v>
                </c:pt>
                <c:pt idx="220">
                  <c:v>6.6267177492490248</c:v>
                </c:pt>
                <c:pt idx="221">
                  <c:v>6.5946870201399399</c:v>
                </c:pt>
                <c:pt idx="222">
                  <c:v>6.6207396510735164</c:v>
                </c:pt>
                <c:pt idx="223">
                  <c:v>6.6186054632553217</c:v>
                </c:pt>
                <c:pt idx="224">
                  <c:v>6.6428778591836197</c:v>
                </c:pt>
                <c:pt idx="225">
                  <c:v>6.6405292150977386</c:v>
                </c:pt>
                <c:pt idx="226">
                  <c:v>6.5583396367249946</c:v>
                </c:pt>
                <c:pt idx="227">
                  <c:v>6.5212100557264838</c:v>
                </c:pt>
                <c:pt idx="228">
                  <c:v>6.5464984255382932</c:v>
                </c:pt>
                <c:pt idx="229">
                  <c:v>6.6180712038596834</c:v>
                </c:pt>
                <c:pt idx="230">
                  <c:v>6.6248617232621534</c:v>
                </c:pt>
                <c:pt idx="231">
                  <c:v>6.6398758338265358</c:v>
                </c:pt>
                <c:pt idx="232">
                  <c:v>6.6551829169771155</c:v>
                </c:pt>
                <c:pt idx="233">
                  <c:v>6.6527339887699046</c:v>
                </c:pt>
                <c:pt idx="234">
                  <c:v>6.6368647691701925</c:v>
                </c:pt>
                <c:pt idx="235">
                  <c:v>6.5887889164905893</c:v>
                </c:pt>
                <c:pt idx="236">
                  <c:v>6.6120410348330916</c:v>
                </c:pt>
                <c:pt idx="237">
                  <c:v>6.5993261333855671</c:v>
                </c:pt>
                <c:pt idx="238">
                  <c:v>6.5960537006861362</c:v>
                </c:pt>
                <c:pt idx="239">
                  <c:v>6.6029948649956047</c:v>
                </c:pt>
                <c:pt idx="240">
                  <c:v>6.5581978028122689</c:v>
                </c:pt>
                <c:pt idx="241">
                  <c:v>6.5766088351162715</c:v>
                </c:pt>
                <c:pt idx="242">
                  <c:v>6.6108306251634232</c:v>
                </c:pt>
                <c:pt idx="243">
                  <c:v>6.6240652277998935</c:v>
                </c:pt>
                <c:pt idx="244">
                  <c:v>6.597554895099754</c:v>
                </c:pt>
                <c:pt idx="245">
                  <c:v>6.61833836923664</c:v>
                </c:pt>
                <c:pt idx="246">
                  <c:v>6.5475025136955205</c:v>
                </c:pt>
                <c:pt idx="247">
                  <c:v>6.5242962511365876</c:v>
                </c:pt>
                <c:pt idx="248">
                  <c:v>6.5648423455309377</c:v>
                </c:pt>
                <c:pt idx="249">
                  <c:v>6.5607477404455414</c:v>
                </c:pt>
                <c:pt idx="250">
                  <c:v>6.6195397309242123</c:v>
                </c:pt>
                <c:pt idx="251">
                  <c:v>6.6272474102783567</c:v>
                </c:pt>
                <c:pt idx="252">
                  <c:v>6.6621104623214142</c:v>
                </c:pt>
                <c:pt idx="253">
                  <c:v>6.6385677891665207</c:v>
                </c:pt>
                <c:pt idx="254">
                  <c:v>6.6348961354219949</c:v>
                </c:pt>
                <c:pt idx="255">
                  <c:v>6.6071905806993421</c:v>
                </c:pt>
                <c:pt idx="256">
                  <c:v>6.6231351805661758</c:v>
                </c:pt>
                <c:pt idx="257">
                  <c:v>6.6760753966456408</c:v>
                </c:pt>
                <c:pt idx="258">
                  <c:v>6.6603190350988823</c:v>
                </c:pt>
                <c:pt idx="259">
                  <c:v>6.6463905148477291</c:v>
                </c:pt>
                <c:pt idx="260">
                  <c:v>6.6550541754256018</c:v>
                </c:pt>
                <c:pt idx="261">
                  <c:v>6.6858609470683596</c:v>
                </c:pt>
                <c:pt idx="262">
                  <c:v>6.6965402985332014</c:v>
                </c:pt>
                <c:pt idx="263">
                  <c:v>6.6792222303834894</c:v>
                </c:pt>
                <c:pt idx="264">
                  <c:v>6.6346333578616861</c:v>
                </c:pt>
                <c:pt idx="265">
                  <c:v>6.62273632394984</c:v>
                </c:pt>
                <c:pt idx="266">
                  <c:v>6.6372580312844569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C-453A-8FD7-1E46E668EAEB}"/>
            </c:ext>
          </c:extLst>
        </c:ser>
        <c:ser>
          <c:idx val="1"/>
          <c:order val="1"/>
          <c:tx>
            <c:v>Роснефть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Роснефть!$D$2:$D$268</c:f>
              <c:numCache>
                <c:formatCode>General</c:formatCode>
                <c:ptCount val="267"/>
                <c:pt idx="0">
                  <c:v>5.3307845566855381</c:v>
                </c:pt>
                <c:pt idx="1">
                  <c:v>5.4205349992722862</c:v>
                </c:pt>
                <c:pt idx="2">
                  <c:v>5.4967583052218743</c:v>
                </c:pt>
                <c:pt idx="3">
                  <c:v>5.4352492210431809</c:v>
                </c:pt>
                <c:pt idx="4">
                  <c:v>5.5645204073226937</c:v>
                </c:pt>
                <c:pt idx="5">
                  <c:v>5.6705703404500873</c:v>
                </c:pt>
                <c:pt idx="6">
                  <c:v>5.6131281063880705</c:v>
                </c:pt>
                <c:pt idx="7">
                  <c:v>5.5829322399503472</c:v>
                </c:pt>
                <c:pt idx="8">
                  <c:v>5.574053367981417</c:v>
                </c:pt>
                <c:pt idx="9">
                  <c:v>5.4860409726309864</c:v>
                </c:pt>
                <c:pt idx="10">
                  <c:v>5.477717994914328</c:v>
                </c:pt>
                <c:pt idx="11">
                  <c:v>5.4691144374900373</c:v>
                </c:pt>
                <c:pt idx="12">
                  <c:v>5.5748120933592409</c:v>
                </c:pt>
                <c:pt idx="13">
                  <c:v>5.5488815134382383</c:v>
                </c:pt>
                <c:pt idx="14">
                  <c:v>5.5451774444795623</c:v>
                </c:pt>
                <c:pt idx="15">
                  <c:v>5.553734478412542</c:v>
                </c:pt>
                <c:pt idx="16">
                  <c:v>5.547128664610824</c:v>
                </c:pt>
                <c:pt idx="17">
                  <c:v>5.5585640058137482</c:v>
                </c:pt>
                <c:pt idx="18">
                  <c:v>5.55082552649215</c:v>
                </c:pt>
                <c:pt idx="19">
                  <c:v>5.5210608378409063</c:v>
                </c:pt>
                <c:pt idx="20">
                  <c:v>5.4553211153577017</c:v>
                </c:pt>
                <c:pt idx="21">
                  <c:v>5.4670047320661874</c:v>
                </c:pt>
                <c:pt idx="22">
                  <c:v>5.5020742040620565</c:v>
                </c:pt>
                <c:pt idx="23">
                  <c:v>5.521460917862246</c:v>
                </c:pt>
                <c:pt idx="24">
                  <c:v>5.4376444317691357</c:v>
                </c:pt>
                <c:pt idx="25">
                  <c:v>5.4310984777818554</c:v>
                </c:pt>
                <c:pt idx="26">
                  <c:v>5.4249500174814029</c:v>
                </c:pt>
                <c:pt idx="27">
                  <c:v>5.4467373716663099</c:v>
                </c:pt>
                <c:pt idx="28">
                  <c:v>5.3963511068194023</c:v>
                </c:pt>
                <c:pt idx="29">
                  <c:v>5.4667935165199379</c:v>
                </c:pt>
                <c:pt idx="30">
                  <c:v>5.46192320514605</c:v>
                </c:pt>
                <c:pt idx="31">
                  <c:v>5.5077675907302437</c:v>
                </c:pt>
                <c:pt idx="32">
                  <c:v>5.4606487784654894</c:v>
                </c:pt>
                <c:pt idx="33">
                  <c:v>5.5067532889899722</c:v>
                </c:pt>
                <c:pt idx="34">
                  <c:v>5.4986016237161639</c:v>
                </c:pt>
                <c:pt idx="35">
                  <c:v>5.504924949222147</c:v>
                </c:pt>
                <c:pt idx="36">
                  <c:v>5.5451774444795623</c:v>
                </c:pt>
                <c:pt idx="37">
                  <c:v>5.4739499351911949</c:v>
                </c:pt>
                <c:pt idx="38">
                  <c:v>5.4578819362193753</c:v>
                </c:pt>
                <c:pt idx="39">
                  <c:v>5.5872486584002496</c:v>
                </c:pt>
                <c:pt idx="40">
                  <c:v>5.534969267887039</c:v>
                </c:pt>
                <c:pt idx="41">
                  <c:v>5.5353638230312381</c:v>
                </c:pt>
                <c:pt idx="42">
                  <c:v>5.5533471067245683</c:v>
                </c:pt>
                <c:pt idx="43">
                  <c:v>5.5787859844815157</c:v>
                </c:pt>
                <c:pt idx="44">
                  <c:v>5.5633703209394563</c:v>
                </c:pt>
                <c:pt idx="45">
                  <c:v>5.6091054277142929</c:v>
                </c:pt>
                <c:pt idx="46">
                  <c:v>5.5917329708475778</c:v>
                </c:pt>
                <c:pt idx="47">
                  <c:v>5.5272441626179738</c:v>
                </c:pt>
                <c:pt idx="48">
                  <c:v>5.5006457781483267</c:v>
                </c:pt>
                <c:pt idx="49">
                  <c:v>5.5244564268420451</c:v>
                </c:pt>
                <c:pt idx="50">
                  <c:v>5.5045181971319348</c:v>
                </c:pt>
                <c:pt idx="51">
                  <c:v>5.5343771431287925</c:v>
                </c:pt>
                <c:pt idx="52">
                  <c:v>5.5310151306670585</c:v>
                </c:pt>
                <c:pt idx="53">
                  <c:v>5.4471683132803914</c:v>
                </c:pt>
                <c:pt idx="54">
                  <c:v>5.5230596392259432</c:v>
                </c:pt>
                <c:pt idx="55">
                  <c:v>5.6074551110291075</c:v>
                </c:pt>
                <c:pt idx="56">
                  <c:v>5.6403100517006273</c:v>
                </c:pt>
                <c:pt idx="57">
                  <c:v>5.6010111966202558</c:v>
                </c:pt>
                <c:pt idx="58">
                  <c:v>5.6238369844791132</c:v>
                </c:pt>
                <c:pt idx="59">
                  <c:v>5.6465064068364708</c:v>
                </c:pt>
                <c:pt idx="60">
                  <c:v>5.7112544894949018</c:v>
                </c:pt>
                <c:pt idx="61">
                  <c:v>5.7091016361338012</c:v>
                </c:pt>
                <c:pt idx="62">
                  <c:v>5.7543171480302489</c:v>
                </c:pt>
                <c:pt idx="63">
                  <c:v>5.7186710871499518</c:v>
                </c:pt>
                <c:pt idx="64">
                  <c:v>5.7097645463337487</c:v>
                </c:pt>
                <c:pt idx="65">
                  <c:v>5.7573232415842313</c:v>
                </c:pt>
                <c:pt idx="66">
                  <c:v>5.7357655205092515</c:v>
                </c:pt>
                <c:pt idx="67">
                  <c:v>5.7748620563371533</c:v>
                </c:pt>
                <c:pt idx="68">
                  <c:v>5.8607862234658654</c:v>
                </c:pt>
                <c:pt idx="69">
                  <c:v>5.7960577507653719</c:v>
                </c:pt>
                <c:pt idx="70">
                  <c:v>5.7765681443818488</c:v>
                </c:pt>
                <c:pt idx="71">
                  <c:v>5.7827476789544958</c:v>
                </c:pt>
                <c:pt idx="72">
                  <c:v>5.7701942401754529</c:v>
                </c:pt>
                <c:pt idx="73">
                  <c:v>5.7517786729244564</c:v>
                </c:pt>
                <c:pt idx="74">
                  <c:v>5.8226020099981834</c:v>
                </c:pt>
                <c:pt idx="75">
                  <c:v>5.7703501855948716</c:v>
                </c:pt>
                <c:pt idx="76">
                  <c:v>5.8100925393496157</c:v>
                </c:pt>
                <c:pt idx="77">
                  <c:v>5.8064894728484635</c:v>
                </c:pt>
                <c:pt idx="78">
                  <c:v>5.7838251823297373</c:v>
                </c:pt>
                <c:pt idx="79">
                  <c:v>5.8141305318250662</c:v>
                </c:pt>
                <c:pt idx="80">
                  <c:v>5.8120387934260531</c:v>
                </c:pt>
                <c:pt idx="81">
                  <c:v>5.7853624616486243</c:v>
                </c:pt>
                <c:pt idx="82">
                  <c:v>5.798789578234536</c:v>
                </c:pt>
                <c:pt idx="83">
                  <c:v>5.8016651004580684</c:v>
                </c:pt>
                <c:pt idx="84">
                  <c:v>5.8552151784164108</c:v>
                </c:pt>
                <c:pt idx="85">
                  <c:v>5.8595033496529769</c:v>
                </c:pt>
                <c:pt idx="86">
                  <c:v>5.8576473993736426</c:v>
                </c:pt>
                <c:pt idx="87">
                  <c:v>5.8927485741688246</c:v>
                </c:pt>
                <c:pt idx="88">
                  <c:v>5.8884623595182823</c:v>
                </c:pt>
                <c:pt idx="89">
                  <c:v>5.875071170428134</c:v>
                </c:pt>
                <c:pt idx="90">
                  <c:v>5.8371471867236249</c:v>
                </c:pt>
                <c:pt idx="91">
                  <c:v>5.8333476790108447</c:v>
                </c:pt>
                <c:pt idx="92">
                  <c:v>5.8688730945217937</c:v>
                </c:pt>
                <c:pt idx="93">
                  <c:v>5.8415133703444777</c:v>
                </c:pt>
                <c:pt idx="94">
                  <c:v>5.8576473993736426</c:v>
                </c:pt>
                <c:pt idx="95">
                  <c:v>5.8348107370626048</c:v>
                </c:pt>
                <c:pt idx="96">
                  <c:v>5.8351030919835587</c:v>
                </c:pt>
                <c:pt idx="97">
                  <c:v>5.8200829303523616</c:v>
                </c:pt>
                <c:pt idx="98">
                  <c:v>5.8333476790108447</c:v>
                </c:pt>
                <c:pt idx="99">
                  <c:v>5.8289456176102075</c:v>
                </c:pt>
                <c:pt idx="100">
                  <c:v>5.9156628336916999</c:v>
                </c:pt>
                <c:pt idx="101">
                  <c:v>6.0173759288924833</c:v>
                </c:pt>
                <c:pt idx="102">
                  <c:v>5.9476432675591324</c:v>
                </c:pt>
                <c:pt idx="103">
                  <c:v>5.9984401608444076</c:v>
                </c:pt>
                <c:pt idx="104">
                  <c:v>5.9725365372224628</c:v>
                </c:pt>
                <c:pt idx="105">
                  <c:v>5.9610053396232736</c:v>
                </c:pt>
                <c:pt idx="106">
                  <c:v>5.9597158487934019</c:v>
                </c:pt>
                <c:pt idx="107">
                  <c:v>5.9964520886190211</c:v>
                </c:pt>
                <c:pt idx="108">
                  <c:v>5.986075049823544</c:v>
                </c:pt>
                <c:pt idx="109">
                  <c:v>5.9338354342713453</c:v>
                </c:pt>
                <c:pt idx="110">
                  <c:v>5.8692969131337742</c:v>
                </c:pt>
                <c:pt idx="111">
                  <c:v>5.8377304471659395</c:v>
                </c:pt>
                <c:pt idx="112">
                  <c:v>5.8185981490847825</c:v>
                </c:pt>
                <c:pt idx="113">
                  <c:v>5.7525726388256331</c:v>
                </c:pt>
                <c:pt idx="114">
                  <c:v>5.7508250809895127</c:v>
                </c:pt>
                <c:pt idx="115">
                  <c:v>5.7546340048136342</c:v>
                </c:pt>
                <c:pt idx="116">
                  <c:v>5.7791991139409555</c:v>
                </c:pt>
                <c:pt idx="117">
                  <c:v>5.8169623393661594</c:v>
                </c:pt>
                <c:pt idx="118">
                  <c:v>5.7549507612306003</c:v>
                </c:pt>
                <c:pt idx="119">
                  <c:v>5.7601628080923089</c:v>
                </c:pt>
                <c:pt idx="120">
                  <c:v>5.7596901065944968</c:v>
                </c:pt>
                <c:pt idx="121">
                  <c:v>5.7444444563750903</c:v>
                </c:pt>
                <c:pt idx="122">
                  <c:v>5.7284750872465722</c:v>
                </c:pt>
                <c:pt idx="123">
                  <c:v>5.7239118459513669</c:v>
                </c:pt>
                <c:pt idx="124">
                  <c:v>5.7170277014062219</c:v>
                </c:pt>
                <c:pt idx="125">
                  <c:v>5.7071102647488754</c:v>
                </c:pt>
                <c:pt idx="126">
                  <c:v>5.7235851019523807</c:v>
                </c:pt>
                <c:pt idx="127">
                  <c:v>5.7252177553762662</c:v>
                </c:pt>
                <c:pt idx="128">
                  <c:v>5.7745515455444085</c:v>
                </c:pt>
                <c:pt idx="129">
                  <c:v>5.7776523232226564</c:v>
                </c:pt>
                <c:pt idx="130">
                  <c:v>5.7614222541026159</c:v>
                </c:pt>
                <c:pt idx="131">
                  <c:v>5.7620513827801769</c:v>
                </c:pt>
                <c:pt idx="132">
                  <c:v>5.7601628080923089</c:v>
                </c:pt>
                <c:pt idx="133">
                  <c:v>5.7232582511568575</c:v>
                </c:pt>
                <c:pt idx="134">
                  <c:v>5.7557422135869123</c:v>
                </c:pt>
                <c:pt idx="135">
                  <c:v>5.7168632141947313</c:v>
                </c:pt>
                <c:pt idx="136">
                  <c:v>5.7039491274355223</c:v>
                </c:pt>
                <c:pt idx="137">
                  <c:v>5.7087700161672403</c:v>
                </c:pt>
                <c:pt idx="138">
                  <c:v>5.7173565946833191</c:v>
                </c:pt>
                <c:pt idx="139">
                  <c:v>5.7524138960679378</c:v>
                </c:pt>
                <c:pt idx="140">
                  <c:v>5.7673830560657962</c:v>
                </c:pt>
                <c:pt idx="141">
                  <c:v>5.7579549535445942</c:v>
                </c:pt>
                <c:pt idx="142">
                  <c:v>5.765034350687964</c:v>
                </c:pt>
                <c:pt idx="143">
                  <c:v>5.7701942401754529</c:v>
                </c:pt>
                <c:pt idx="144">
                  <c:v>5.768320995793772</c:v>
                </c:pt>
                <c:pt idx="145">
                  <c:v>5.773930234558283</c:v>
                </c:pt>
                <c:pt idx="146">
                  <c:v>5.7745515455444085</c:v>
                </c:pt>
                <c:pt idx="147">
                  <c:v>5.7614222541026159</c:v>
                </c:pt>
                <c:pt idx="148">
                  <c:v>5.7971210150867023</c:v>
                </c:pt>
                <c:pt idx="149">
                  <c:v>5.7061130899944832</c:v>
                </c:pt>
                <c:pt idx="150">
                  <c:v>5.7163695901616727</c:v>
                </c:pt>
                <c:pt idx="151">
                  <c:v>5.6767538022682817</c:v>
                </c:pt>
                <c:pt idx="152">
                  <c:v>5.6827290654583686</c:v>
                </c:pt>
                <c:pt idx="153">
                  <c:v>5.7026151269041945</c:v>
                </c:pt>
                <c:pt idx="154">
                  <c:v>5.6827290654583686</c:v>
                </c:pt>
                <c:pt idx="155">
                  <c:v>5.6750400057905468</c:v>
                </c:pt>
                <c:pt idx="156">
                  <c:v>5.7428429185567955</c:v>
                </c:pt>
                <c:pt idx="157">
                  <c:v>5.7818231796590647</c:v>
                </c:pt>
                <c:pt idx="158">
                  <c:v>5.7930136083841441</c:v>
                </c:pt>
                <c:pt idx="159">
                  <c:v>5.8630628323034575</c:v>
                </c:pt>
                <c:pt idx="160">
                  <c:v>5.8286514567020706</c:v>
                </c:pt>
                <c:pt idx="161">
                  <c:v>5.7824396074794775</c:v>
                </c:pt>
                <c:pt idx="162">
                  <c:v>5.7813606093015757</c:v>
                </c:pt>
                <c:pt idx="163">
                  <c:v>5.820972742067605</c:v>
                </c:pt>
                <c:pt idx="164">
                  <c:v>5.7667572738175892</c:v>
                </c:pt>
                <c:pt idx="165">
                  <c:v>5.7470015937761776</c:v>
                </c:pt>
                <c:pt idx="166">
                  <c:v>5.7661310997207362</c:v>
                </c:pt>
                <c:pt idx="167">
                  <c:v>5.7509840761404956</c:v>
                </c:pt>
                <c:pt idx="168">
                  <c:v>5.7490744638479079</c:v>
                </c:pt>
                <c:pt idx="169">
                  <c:v>5.7670702138921195</c:v>
                </c:pt>
                <c:pt idx="170">
                  <c:v>5.7776523232226564</c:v>
                </c:pt>
                <c:pt idx="171">
                  <c:v>5.8258526038769745</c:v>
                </c:pt>
                <c:pt idx="172">
                  <c:v>5.9427993751267012</c:v>
                </c:pt>
                <c:pt idx="173">
                  <c:v>5.9577784894531751</c:v>
                </c:pt>
                <c:pt idx="174">
                  <c:v>5.9950829926306932</c:v>
                </c:pt>
                <c:pt idx="175">
                  <c:v>5.9584246930297819</c:v>
                </c:pt>
                <c:pt idx="176">
                  <c:v>5.9356875316389832</c:v>
                </c:pt>
                <c:pt idx="177">
                  <c:v>5.9468593636778611</c:v>
                </c:pt>
                <c:pt idx="178">
                  <c:v>5.9458132016888934</c:v>
                </c:pt>
                <c:pt idx="179">
                  <c:v>5.9486875177519236</c:v>
                </c:pt>
                <c:pt idx="180">
                  <c:v>5.9681959201686281</c:v>
                </c:pt>
                <c:pt idx="181">
                  <c:v>5.9817929274112505</c:v>
                </c:pt>
                <c:pt idx="182">
                  <c:v>5.999928625520111</c:v>
                </c:pt>
                <c:pt idx="183">
                  <c:v>6.0085674550076442</c:v>
                </c:pt>
                <c:pt idx="184">
                  <c:v>5.9744455419383868</c:v>
                </c:pt>
                <c:pt idx="185">
                  <c:v>6.0001764877100037</c:v>
                </c:pt>
                <c:pt idx="186">
                  <c:v>6.0192013020795816</c:v>
                </c:pt>
                <c:pt idx="187">
                  <c:v>6.0713149285957151</c:v>
                </c:pt>
                <c:pt idx="188">
                  <c:v>6.0539697524593787</c:v>
                </c:pt>
                <c:pt idx="189">
                  <c:v>6.0593568131509006</c:v>
                </c:pt>
                <c:pt idx="190">
                  <c:v>6.0769539331233968</c:v>
                </c:pt>
                <c:pt idx="191">
                  <c:v>6.0857514762971876</c:v>
                </c:pt>
                <c:pt idx="192">
                  <c:v>6.0898382114662422</c:v>
                </c:pt>
                <c:pt idx="193">
                  <c:v>6.0876834048485247</c:v>
                </c:pt>
                <c:pt idx="194">
                  <c:v>6.2005091740426899</c:v>
                </c:pt>
                <c:pt idx="195">
                  <c:v>6.2205901700997392</c:v>
                </c:pt>
                <c:pt idx="196">
                  <c:v>6.1422524362300512</c:v>
                </c:pt>
                <c:pt idx="197">
                  <c:v>6.1463292576688975</c:v>
                </c:pt>
                <c:pt idx="198">
                  <c:v>6.1165541579468039</c:v>
                </c:pt>
                <c:pt idx="199">
                  <c:v>6.1303565459746006</c:v>
                </c:pt>
                <c:pt idx="200">
                  <c:v>6.1497495260736956</c:v>
                </c:pt>
                <c:pt idx="201">
                  <c:v>6.0422764756575855</c:v>
                </c:pt>
                <c:pt idx="202">
                  <c:v>6.0043807723745282</c:v>
                </c:pt>
                <c:pt idx="203">
                  <c:v>6.0476085577260221</c:v>
                </c:pt>
                <c:pt idx="204">
                  <c:v>6.0844994130751715</c:v>
                </c:pt>
                <c:pt idx="205">
                  <c:v>6.0354814325247563</c:v>
                </c:pt>
                <c:pt idx="206">
                  <c:v>6.0282785202306979</c:v>
                </c:pt>
                <c:pt idx="207">
                  <c:v>6.0695823263719344</c:v>
                </c:pt>
                <c:pt idx="208">
                  <c:v>6.0647150088475748</c:v>
                </c:pt>
                <c:pt idx="209">
                  <c:v>6.074426067822329</c:v>
                </c:pt>
                <c:pt idx="210">
                  <c:v>6.0395401703395448</c:v>
                </c:pt>
                <c:pt idx="211">
                  <c:v>6.0258659738253142</c:v>
                </c:pt>
                <c:pt idx="212">
                  <c:v>6.0209019827615986</c:v>
                </c:pt>
                <c:pt idx="213">
                  <c:v>6.0200520039598944</c:v>
                </c:pt>
                <c:pt idx="214">
                  <c:v>6.0001764877100037</c:v>
                </c:pt>
                <c:pt idx="215">
                  <c:v>5.9952075333868162</c:v>
                </c:pt>
                <c:pt idx="216">
                  <c:v>5.987079948790158</c:v>
                </c:pt>
                <c:pt idx="217">
                  <c:v>5.9964520886190211</c:v>
                </c:pt>
                <c:pt idx="218">
                  <c:v>5.9945846744442255</c:v>
                </c:pt>
                <c:pt idx="219">
                  <c:v>6.0122470862905102</c:v>
                </c:pt>
                <c:pt idx="220">
                  <c:v>6.0210233493495267</c:v>
                </c:pt>
                <c:pt idx="221">
                  <c:v>6.04381977744191</c:v>
                </c:pt>
                <c:pt idx="222">
                  <c:v>6.0695823263719344</c:v>
                </c:pt>
                <c:pt idx="223">
                  <c:v>6.0684255882441107</c:v>
                </c:pt>
                <c:pt idx="224">
                  <c:v>6.0740808632852152</c:v>
                </c:pt>
                <c:pt idx="225">
                  <c:v>6.04867157087756</c:v>
                </c:pt>
                <c:pt idx="226">
                  <c:v>6.0252619266912726</c:v>
                </c:pt>
                <c:pt idx="227">
                  <c:v>6.0234475929610332</c:v>
                </c:pt>
                <c:pt idx="228">
                  <c:v>6.0473721790462776</c:v>
                </c:pt>
                <c:pt idx="229">
                  <c:v>6.0707377280024897</c:v>
                </c:pt>
                <c:pt idx="230">
                  <c:v>6.0391827083160781</c:v>
                </c:pt>
                <c:pt idx="231">
                  <c:v>6.0112671744041615</c:v>
                </c:pt>
                <c:pt idx="232">
                  <c:v>6.038109554931026</c:v>
                </c:pt>
                <c:pt idx="233">
                  <c:v>6.0270729745753497</c:v>
                </c:pt>
                <c:pt idx="234">
                  <c:v>6.0370352486504411</c:v>
                </c:pt>
                <c:pt idx="235">
                  <c:v>6.0384674007033183</c:v>
                </c:pt>
                <c:pt idx="236">
                  <c:v>6.0413255662789069</c:v>
                </c:pt>
                <c:pt idx="237">
                  <c:v>6.0485535140921094</c:v>
                </c:pt>
                <c:pt idx="238">
                  <c:v>6.0204163690577497</c:v>
                </c:pt>
                <c:pt idx="239">
                  <c:v>6.0028989247336453</c:v>
                </c:pt>
                <c:pt idx="240">
                  <c:v>6.0032695925577446</c:v>
                </c:pt>
                <c:pt idx="241">
                  <c:v>6.0053674522769738</c:v>
                </c:pt>
                <c:pt idx="242">
                  <c:v>6.0086903277730501</c:v>
                </c:pt>
                <c:pt idx="243">
                  <c:v>6.0471357444784433</c:v>
                </c:pt>
                <c:pt idx="244">
                  <c:v>6.0162791034824199</c:v>
                </c:pt>
                <c:pt idx="245">
                  <c:v>6.0598238846213253</c:v>
                </c:pt>
                <c:pt idx="246">
                  <c:v>6.0461894467972286</c:v>
                </c:pt>
                <c:pt idx="247">
                  <c:v>6.0282785202306979</c:v>
                </c:pt>
                <c:pt idx="248">
                  <c:v>6.0201734737444346</c:v>
                </c:pt>
                <c:pt idx="249">
                  <c:v>6.0282785202306979</c:v>
                </c:pt>
                <c:pt idx="250">
                  <c:v>6.0434638422183626</c:v>
                </c:pt>
                <c:pt idx="251">
                  <c:v>6.0739657686197255</c:v>
                </c:pt>
                <c:pt idx="252">
                  <c:v>6.1186477072762804</c:v>
                </c:pt>
                <c:pt idx="253">
                  <c:v>6.1268691841141854</c:v>
                </c:pt>
                <c:pt idx="254">
                  <c:v>6.1158921254830343</c:v>
                </c:pt>
                <c:pt idx="255">
                  <c:v>6.089044875446846</c:v>
                </c:pt>
                <c:pt idx="256">
                  <c:v>6.1003189520200642</c:v>
                </c:pt>
                <c:pt idx="257">
                  <c:v>6.1116890444143506</c:v>
                </c:pt>
                <c:pt idx="258">
                  <c:v>6.1131289294723379</c:v>
                </c:pt>
                <c:pt idx="259">
                  <c:v>6.1169952695551917</c:v>
                </c:pt>
                <c:pt idx="260">
                  <c:v>6.1244645485692262</c:v>
                </c:pt>
                <c:pt idx="261">
                  <c:v>6.1601519126261328</c:v>
                </c:pt>
                <c:pt idx="262">
                  <c:v>6.1844581214713088</c:v>
                </c:pt>
                <c:pt idx="263">
                  <c:v>6.1612073216950769</c:v>
                </c:pt>
                <c:pt idx="264">
                  <c:v>6.1748272284103471</c:v>
                </c:pt>
                <c:pt idx="265">
                  <c:v>6.1390221114655965</c:v>
                </c:pt>
                <c:pt idx="266">
                  <c:v>6.1377270540862341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C-453A-8FD7-1E46E668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96783"/>
        <c:axId val="1294991375"/>
      </c:scatterChart>
      <c:valAx>
        <c:axId val="1294996783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991375"/>
        <c:crosses val="autoZero"/>
        <c:crossBetween val="midCat"/>
      </c:valAx>
      <c:valAx>
        <c:axId val="1294991375"/>
        <c:scaling>
          <c:orientation val="minMax"/>
          <c:max val="6.8"/>
          <c:min val="5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99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цен закрытия торгов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МРСК СК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'МРСК СК'!$D$2:$D$268</c:f>
              <c:numCache>
                <c:formatCode>General</c:formatCode>
                <c:ptCount val="267"/>
                <c:pt idx="0">
                  <c:v>2.5136560630739861</c:v>
                </c:pt>
                <c:pt idx="1">
                  <c:v>2.5610957881455465</c:v>
                </c:pt>
                <c:pt idx="2">
                  <c:v>2.5839975524322312</c:v>
                </c:pt>
                <c:pt idx="3">
                  <c:v>2.5416019934645457</c:v>
                </c:pt>
                <c:pt idx="4">
                  <c:v>2.5336968139574321</c:v>
                </c:pt>
                <c:pt idx="5">
                  <c:v>2.6137395216309689</c:v>
                </c:pt>
                <c:pt idx="6">
                  <c:v>2.642622395779755</c:v>
                </c:pt>
                <c:pt idx="7">
                  <c:v>2.806386101823072</c:v>
                </c:pt>
                <c:pt idx="8">
                  <c:v>2.8735646395797834</c:v>
                </c:pt>
                <c:pt idx="9">
                  <c:v>2.8875901149342877</c:v>
                </c:pt>
                <c:pt idx="10">
                  <c:v>2.8535925063928684</c:v>
                </c:pt>
                <c:pt idx="11">
                  <c:v>2.806386101823072</c:v>
                </c:pt>
                <c:pt idx="12">
                  <c:v>2.8478121434773689</c:v>
                </c:pt>
                <c:pt idx="13">
                  <c:v>2.8124102164264526</c:v>
                </c:pt>
                <c:pt idx="14">
                  <c:v>2.8033603809065348</c:v>
                </c:pt>
                <c:pt idx="15">
                  <c:v>2.7850112422383382</c:v>
                </c:pt>
                <c:pt idx="16">
                  <c:v>2.7180005319553784</c:v>
                </c:pt>
                <c:pt idx="17">
                  <c:v>2.7694588292308535</c:v>
                </c:pt>
                <c:pt idx="18">
                  <c:v>2.7911651078127169</c:v>
                </c:pt>
                <c:pt idx="19">
                  <c:v>2.8478121434773689</c:v>
                </c:pt>
                <c:pt idx="20">
                  <c:v>2.8390784635086144</c:v>
                </c:pt>
                <c:pt idx="21">
                  <c:v>2.7972813348301528</c:v>
                </c:pt>
                <c:pt idx="22">
                  <c:v>2.800325477211381</c:v>
                </c:pt>
                <c:pt idx="23">
                  <c:v>2.7788192719904172</c:v>
                </c:pt>
                <c:pt idx="24">
                  <c:v>2.7725887222397811</c:v>
                </c:pt>
                <c:pt idx="25">
                  <c:v>2.7504709169861621</c:v>
                </c:pt>
                <c:pt idx="26">
                  <c:v>2.7440606386252431</c:v>
                </c:pt>
                <c:pt idx="27">
                  <c:v>2.7504709169861621</c:v>
                </c:pt>
                <c:pt idx="28">
                  <c:v>2.7080502011022101</c:v>
                </c:pt>
                <c:pt idx="29">
                  <c:v>2.7080502011022101</c:v>
                </c:pt>
                <c:pt idx="30">
                  <c:v>2.7080502011022101</c:v>
                </c:pt>
                <c:pt idx="31">
                  <c:v>2.6946271807700692</c:v>
                </c:pt>
                <c:pt idx="32">
                  <c:v>2.642622395779755</c:v>
                </c:pt>
                <c:pt idx="33">
                  <c:v>2.6497146240892469</c:v>
                </c:pt>
                <c:pt idx="34">
                  <c:v>2.653241964607215</c:v>
                </c:pt>
                <c:pt idx="35">
                  <c:v>2.6741486494265287</c:v>
                </c:pt>
                <c:pt idx="36">
                  <c:v>2.631888840136646</c:v>
                </c:pt>
                <c:pt idx="37">
                  <c:v>2.6246685921631592</c:v>
                </c:pt>
                <c:pt idx="38">
                  <c:v>2.5989791060478482</c:v>
                </c:pt>
                <c:pt idx="39">
                  <c:v>2.6100697927420065</c:v>
                </c:pt>
                <c:pt idx="40">
                  <c:v>2.5989791060478482</c:v>
                </c:pt>
                <c:pt idx="41">
                  <c:v>2.6390573296152584</c:v>
                </c:pt>
                <c:pt idx="42">
                  <c:v>2.5839975524322312</c:v>
                </c:pt>
                <c:pt idx="43">
                  <c:v>2.5952547069568657</c:v>
                </c:pt>
                <c:pt idx="44">
                  <c:v>2.5297206655777931</c:v>
                </c:pt>
                <c:pt idx="45">
                  <c:v>2.5494451709255714</c:v>
                </c:pt>
                <c:pt idx="46">
                  <c:v>2.5336968139574321</c:v>
                </c:pt>
                <c:pt idx="47">
                  <c:v>2.5336968139574321</c:v>
                </c:pt>
                <c:pt idx="48">
                  <c:v>2.5217206229107165</c:v>
                </c:pt>
                <c:pt idx="49">
                  <c:v>2.5217206229107165</c:v>
                </c:pt>
                <c:pt idx="50">
                  <c:v>2.5055259369907361</c:v>
                </c:pt>
                <c:pt idx="51">
                  <c:v>2.5257286443082556</c:v>
                </c:pt>
                <c:pt idx="52">
                  <c:v>2.5376572151735295</c:v>
                </c:pt>
                <c:pt idx="53">
                  <c:v>2.5014359517392109</c:v>
                </c:pt>
                <c:pt idx="54">
                  <c:v>2.4932054526026954</c:v>
                </c:pt>
                <c:pt idx="55">
                  <c:v>2.5095992623783721</c:v>
                </c:pt>
                <c:pt idx="56">
                  <c:v>2.5176964726109912</c:v>
                </c:pt>
                <c:pt idx="57">
                  <c:v>2.5055259369907361</c:v>
                </c:pt>
                <c:pt idx="58">
                  <c:v>2.5055259369907361</c:v>
                </c:pt>
                <c:pt idx="59">
                  <c:v>2.4932054526026954</c:v>
                </c:pt>
                <c:pt idx="60">
                  <c:v>2.5095992623783721</c:v>
                </c:pt>
                <c:pt idx="61">
                  <c:v>2.5839975524322312</c:v>
                </c:pt>
                <c:pt idx="62">
                  <c:v>2.5649493574615367</c:v>
                </c:pt>
                <c:pt idx="63">
                  <c:v>2.6497146240892469</c:v>
                </c:pt>
                <c:pt idx="64">
                  <c:v>2.6210388241125804</c:v>
                </c:pt>
                <c:pt idx="65">
                  <c:v>2.7180005319553784</c:v>
                </c:pt>
                <c:pt idx="66">
                  <c:v>2.8213788864092133</c:v>
                </c:pt>
                <c:pt idx="67">
                  <c:v>2.8903717578961645</c:v>
                </c:pt>
                <c:pt idx="68">
                  <c:v>2.7472709142554912</c:v>
                </c:pt>
                <c:pt idx="69">
                  <c:v>2.7663191092261861</c:v>
                </c:pt>
                <c:pt idx="70">
                  <c:v>2.760009940032921</c:v>
                </c:pt>
                <c:pt idx="71">
                  <c:v>2.7047112998366956</c:v>
                </c:pt>
                <c:pt idx="72">
                  <c:v>2.6946271807700692</c:v>
                </c:pt>
                <c:pt idx="73">
                  <c:v>2.6878474937846906</c:v>
                </c:pt>
                <c:pt idx="74">
                  <c:v>2.6246685921631592</c:v>
                </c:pt>
                <c:pt idx="75">
                  <c:v>2.6390573296152584</c:v>
                </c:pt>
                <c:pt idx="76">
                  <c:v>2.653241964607215</c:v>
                </c:pt>
                <c:pt idx="77">
                  <c:v>2.6282852326333477</c:v>
                </c:pt>
                <c:pt idx="78">
                  <c:v>2.653241964607215</c:v>
                </c:pt>
                <c:pt idx="79">
                  <c:v>2.6497146240892469</c:v>
                </c:pt>
                <c:pt idx="80">
                  <c:v>2.7536607123542622</c:v>
                </c:pt>
                <c:pt idx="81">
                  <c:v>2.8273136219290276</c:v>
                </c:pt>
                <c:pt idx="82">
                  <c:v>2.8243506567983707</c:v>
                </c:pt>
                <c:pt idx="83">
                  <c:v>2.8478121434773689</c:v>
                </c:pt>
                <c:pt idx="84">
                  <c:v>2.8507065015037334</c:v>
                </c:pt>
                <c:pt idx="85">
                  <c:v>2.8449093838194073</c:v>
                </c:pt>
                <c:pt idx="86">
                  <c:v>2.8183982582710754</c:v>
                </c:pt>
                <c:pt idx="87">
                  <c:v>2.8622008809294686</c:v>
                </c:pt>
                <c:pt idx="88">
                  <c:v>2.8449093838194073</c:v>
                </c:pt>
                <c:pt idx="89">
                  <c:v>2.8419981736119486</c:v>
                </c:pt>
                <c:pt idx="90">
                  <c:v>2.8707357833793057</c:v>
                </c:pt>
                <c:pt idx="91">
                  <c:v>2.8419981736119486</c:v>
                </c:pt>
                <c:pt idx="92">
                  <c:v>2.806386101823072</c:v>
                </c:pt>
                <c:pt idx="93">
                  <c:v>2.7408400239252009</c:v>
                </c:pt>
                <c:pt idx="94">
                  <c:v>2.7631695003232895</c:v>
                </c:pt>
                <c:pt idx="95">
                  <c:v>2.7376090033437546</c:v>
                </c:pt>
                <c:pt idx="96">
                  <c:v>2.7408400239252009</c:v>
                </c:pt>
                <c:pt idx="97">
                  <c:v>2.7972813348301528</c:v>
                </c:pt>
                <c:pt idx="98">
                  <c:v>2.7942278973432626</c:v>
                </c:pt>
                <c:pt idx="99">
                  <c:v>2.917770732084279</c:v>
                </c:pt>
                <c:pt idx="100">
                  <c:v>2.9831534913471307</c:v>
                </c:pt>
                <c:pt idx="101">
                  <c:v>3.1179499062782403</c:v>
                </c:pt>
                <c:pt idx="102">
                  <c:v>3.0130809118886042</c:v>
                </c:pt>
                <c:pt idx="103">
                  <c:v>3.0933126018928552</c:v>
                </c:pt>
                <c:pt idx="104">
                  <c:v>3.0910424533583161</c:v>
                </c:pt>
                <c:pt idx="105">
                  <c:v>3.0633909220278057</c:v>
                </c:pt>
                <c:pt idx="106">
                  <c:v>3.1000922888782338</c:v>
                </c:pt>
                <c:pt idx="107">
                  <c:v>3.1780538303479458</c:v>
                </c:pt>
                <c:pt idx="108">
                  <c:v>3.1654750481410856</c:v>
                </c:pt>
                <c:pt idx="109">
                  <c:v>3.1696855806774291</c:v>
                </c:pt>
                <c:pt idx="110">
                  <c:v>3.1289511173402138</c:v>
                </c:pt>
                <c:pt idx="111">
                  <c:v>2.9957322735539909</c:v>
                </c:pt>
                <c:pt idx="112">
                  <c:v>2.9575110607337933</c:v>
                </c:pt>
                <c:pt idx="113">
                  <c:v>2.8903717578961645</c:v>
                </c:pt>
                <c:pt idx="114">
                  <c:v>2.9444389791664403</c:v>
                </c:pt>
                <c:pt idx="115">
                  <c:v>2.93651291389402</c:v>
                </c:pt>
                <c:pt idx="116">
                  <c:v>2.93651291389402</c:v>
                </c:pt>
                <c:pt idx="117">
                  <c:v>2.91235066461494</c:v>
                </c:pt>
                <c:pt idx="118">
                  <c:v>2.8302678338264591</c:v>
                </c:pt>
                <c:pt idx="119">
                  <c:v>2.8332133440562162</c:v>
                </c:pt>
                <c:pt idx="120">
                  <c:v>2.8678989020441064</c:v>
                </c:pt>
                <c:pt idx="121">
                  <c:v>2.8449093838194073</c:v>
                </c:pt>
                <c:pt idx="122">
                  <c:v>2.8094026953624978</c:v>
                </c:pt>
                <c:pt idx="123">
                  <c:v>2.7942278973432626</c:v>
                </c:pt>
                <c:pt idx="124">
                  <c:v>2.7408400239252009</c:v>
                </c:pt>
                <c:pt idx="125">
                  <c:v>2.7408400239252009</c:v>
                </c:pt>
                <c:pt idx="126">
                  <c:v>2.7013612129514133</c:v>
                </c:pt>
                <c:pt idx="127">
                  <c:v>2.711377991194885</c:v>
                </c:pt>
                <c:pt idx="128">
                  <c:v>2.7536607123542622</c:v>
                </c:pt>
                <c:pt idx="129">
                  <c:v>2.8564702062204832</c:v>
                </c:pt>
                <c:pt idx="130">
                  <c:v>2.8033603809065348</c:v>
                </c:pt>
                <c:pt idx="131">
                  <c:v>2.7631695003232895</c:v>
                </c:pt>
                <c:pt idx="132">
                  <c:v>2.8449093838194073</c:v>
                </c:pt>
                <c:pt idx="133">
                  <c:v>2.9311937524164198</c:v>
                </c:pt>
                <c:pt idx="134">
                  <c:v>2.9444389791664403</c:v>
                </c:pt>
                <c:pt idx="135">
                  <c:v>2.8763855159214247</c:v>
                </c:pt>
                <c:pt idx="136">
                  <c:v>2.917770732084279</c:v>
                </c:pt>
                <c:pt idx="137">
                  <c:v>2.93651291389402</c:v>
                </c:pt>
                <c:pt idx="138">
                  <c:v>2.9338568698359038</c:v>
                </c:pt>
                <c:pt idx="139">
                  <c:v>2.9231615807191558</c:v>
                </c:pt>
                <c:pt idx="140">
                  <c:v>2.9704144655697009</c:v>
                </c:pt>
                <c:pt idx="141">
                  <c:v>3.0421386463681466</c:v>
                </c:pt>
                <c:pt idx="142">
                  <c:v>3.0610517396746335</c:v>
                </c:pt>
                <c:pt idx="143">
                  <c:v>3.0657246453740261</c:v>
                </c:pt>
                <c:pt idx="144">
                  <c:v>3.0540011816779669</c:v>
                </c:pt>
                <c:pt idx="145">
                  <c:v>2.9496883350525844</c:v>
                </c:pt>
                <c:pt idx="146">
                  <c:v>2.9418039315284354</c:v>
                </c:pt>
                <c:pt idx="147">
                  <c:v>2.9311937524164198</c:v>
                </c:pt>
                <c:pt idx="148">
                  <c:v>2.9231615807191558</c:v>
                </c:pt>
                <c:pt idx="149">
                  <c:v>2.91235066461494</c:v>
                </c:pt>
                <c:pt idx="150">
                  <c:v>2.8735646395797834</c:v>
                </c:pt>
                <c:pt idx="151">
                  <c:v>2.8707357833793057</c:v>
                </c:pt>
                <c:pt idx="152">
                  <c:v>2.8419981736119486</c:v>
                </c:pt>
                <c:pt idx="153">
                  <c:v>2.917770732084279</c:v>
                </c:pt>
                <c:pt idx="154">
                  <c:v>2.9096295745005794</c:v>
                </c:pt>
                <c:pt idx="155">
                  <c:v>2.954910279033736</c:v>
                </c:pt>
                <c:pt idx="156">
                  <c:v>2.9418039315284354</c:v>
                </c:pt>
                <c:pt idx="157">
                  <c:v>2.9932291433358724</c:v>
                </c:pt>
                <c:pt idx="158">
                  <c:v>2.9626924194757911</c:v>
                </c:pt>
                <c:pt idx="159">
                  <c:v>2.8931456847788901</c:v>
                </c:pt>
                <c:pt idx="160">
                  <c:v>2.8791984572980396</c:v>
                </c:pt>
                <c:pt idx="161">
                  <c:v>2.8507065015037334</c:v>
                </c:pt>
                <c:pt idx="162">
                  <c:v>2.9014215940827497</c:v>
                </c:pt>
                <c:pt idx="163">
                  <c:v>2.9069010598473755</c:v>
                </c:pt>
                <c:pt idx="164">
                  <c:v>2.8903717578961645</c:v>
                </c:pt>
                <c:pt idx="165">
                  <c:v>2.8820035082256483</c:v>
                </c:pt>
                <c:pt idx="166">
                  <c:v>2.865053949911875</c:v>
                </c:pt>
                <c:pt idx="167">
                  <c:v>2.8593396486484361</c:v>
                </c:pt>
                <c:pt idx="168">
                  <c:v>2.8535925063928684</c:v>
                </c:pt>
                <c:pt idx="169">
                  <c:v>2.8390784635086144</c:v>
                </c:pt>
                <c:pt idx="170">
                  <c:v>2.8154087194227095</c:v>
                </c:pt>
                <c:pt idx="171">
                  <c:v>2.8332133440562162</c:v>
                </c:pt>
                <c:pt idx="172">
                  <c:v>2.8361502037295256</c:v>
                </c:pt>
                <c:pt idx="173">
                  <c:v>2.8273136219290276</c:v>
                </c:pt>
                <c:pt idx="174">
                  <c:v>2.8154087194227095</c:v>
                </c:pt>
                <c:pt idx="175">
                  <c:v>2.800325477211381</c:v>
                </c:pt>
                <c:pt idx="176">
                  <c:v>2.7972813348301528</c:v>
                </c:pt>
                <c:pt idx="177">
                  <c:v>2.8094026953624978</c:v>
                </c:pt>
                <c:pt idx="178">
                  <c:v>2.7942278973432626</c:v>
                </c:pt>
                <c:pt idx="179">
                  <c:v>2.7819200496686656</c:v>
                </c:pt>
                <c:pt idx="180">
                  <c:v>2.800325477211381</c:v>
                </c:pt>
                <c:pt idx="181">
                  <c:v>2.7911651078127169</c:v>
                </c:pt>
                <c:pt idx="182">
                  <c:v>2.7694588292308535</c:v>
                </c:pt>
                <c:pt idx="183">
                  <c:v>2.7663191092261861</c:v>
                </c:pt>
                <c:pt idx="184">
                  <c:v>2.7757088495760249</c:v>
                </c:pt>
                <c:pt idx="185">
                  <c:v>2.800325477211381</c:v>
                </c:pt>
                <c:pt idx="186">
                  <c:v>2.7725887222397811</c:v>
                </c:pt>
                <c:pt idx="187">
                  <c:v>2.7504709169861621</c:v>
                </c:pt>
                <c:pt idx="188">
                  <c:v>2.7408400239252009</c:v>
                </c:pt>
                <c:pt idx="189">
                  <c:v>2.7080502011022101</c:v>
                </c:pt>
                <c:pt idx="190">
                  <c:v>2.7047112998366956</c:v>
                </c:pt>
                <c:pt idx="191">
                  <c:v>2.6946271807700692</c:v>
                </c:pt>
                <c:pt idx="192">
                  <c:v>2.7047112998366956</c:v>
                </c:pt>
                <c:pt idx="193">
                  <c:v>2.7180005319553784</c:v>
                </c:pt>
                <c:pt idx="194">
                  <c:v>2.6637499422056301</c:v>
                </c:pt>
                <c:pt idx="195">
                  <c:v>2.6810215287142909</c:v>
                </c:pt>
                <c:pt idx="196">
                  <c:v>2.653241964607215</c:v>
                </c:pt>
                <c:pt idx="197">
                  <c:v>2.6672282065819548</c:v>
                </c:pt>
                <c:pt idx="198">
                  <c:v>2.6497146240892469</c:v>
                </c:pt>
                <c:pt idx="199">
                  <c:v>2.6602595372658615</c:v>
                </c:pt>
                <c:pt idx="200">
                  <c:v>2.65745841498615</c:v>
                </c:pt>
                <c:pt idx="201">
                  <c:v>2.6518325211039815</c:v>
                </c:pt>
                <c:pt idx="202">
                  <c:v>2.6518325211039815</c:v>
                </c:pt>
                <c:pt idx="203">
                  <c:v>2.6919208191723265</c:v>
                </c:pt>
                <c:pt idx="204">
                  <c:v>2.6490076604684267</c:v>
                </c:pt>
                <c:pt idx="205">
                  <c:v>2.6518325211039815</c:v>
                </c:pt>
                <c:pt idx="206">
                  <c:v>2.6461747973841225</c:v>
                </c:pt>
                <c:pt idx="207">
                  <c:v>2.6390573296152584</c:v>
                </c:pt>
                <c:pt idx="208">
                  <c:v>2.6461747973841225</c:v>
                </c:pt>
                <c:pt idx="209">
                  <c:v>2.6490076604684267</c:v>
                </c:pt>
                <c:pt idx="210">
                  <c:v>2.6588599569114382</c:v>
                </c:pt>
                <c:pt idx="211">
                  <c:v>2.6616571615324998</c:v>
                </c:pt>
                <c:pt idx="212">
                  <c:v>2.6630528351714742</c:v>
                </c:pt>
                <c:pt idx="213">
                  <c:v>2.6713862167306188</c:v>
                </c:pt>
                <c:pt idx="214">
                  <c:v>2.6616571615324998</c:v>
                </c:pt>
                <c:pt idx="215">
                  <c:v>2.6404848816064441</c:v>
                </c:pt>
                <c:pt idx="216">
                  <c:v>2.6630528351714742</c:v>
                </c:pt>
                <c:pt idx="217">
                  <c:v>2.653241964607215</c:v>
                </c:pt>
                <c:pt idx="218">
                  <c:v>2.716018370751387</c:v>
                </c:pt>
                <c:pt idx="219">
                  <c:v>2.6837575085331657</c:v>
                </c:pt>
                <c:pt idx="220">
                  <c:v>2.716018370751387</c:v>
                </c:pt>
                <c:pt idx="221">
                  <c:v>2.7472709142554912</c:v>
                </c:pt>
                <c:pt idx="222">
                  <c:v>2.7343675094195836</c:v>
                </c:pt>
                <c:pt idx="223">
                  <c:v>3.0056826044071592</c:v>
                </c:pt>
                <c:pt idx="224">
                  <c:v>3.2172745435012269</c:v>
                </c:pt>
                <c:pt idx="225">
                  <c:v>3.2913825156549485</c:v>
                </c:pt>
                <c:pt idx="226">
                  <c:v>3.2371085931292605</c:v>
                </c:pt>
                <c:pt idx="227">
                  <c:v>3.2148678034706619</c:v>
                </c:pt>
                <c:pt idx="228">
                  <c:v>3.2425923514855168</c:v>
                </c:pt>
                <c:pt idx="229">
                  <c:v>3.2308043957334744</c:v>
                </c:pt>
                <c:pt idx="230">
                  <c:v>3.3568971227655755</c:v>
                </c:pt>
                <c:pt idx="231">
                  <c:v>3.4118075607741711</c:v>
                </c:pt>
                <c:pt idx="232">
                  <c:v>3.7495040759303713</c:v>
                </c:pt>
                <c:pt idx="233">
                  <c:v>3.7218305542536223</c:v>
                </c:pt>
                <c:pt idx="234">
                  <c:v>3.6238074573702215</c:v>
                </c:pt>
                <c:pt idx="235">
                  <c:v>3.5357282746197614</c:v>
                </c:pt>
                <c:pt idx="236">
                  <c:v>3.4959013171314526</c:v>
                </c:pt>
                <c:pt idx="237">
                  <c:v>3.4423393249933305</c:v>
                </c:pt>
                <c:pt idx="238">
                  <c:v>3.4065165431397553</c:v>
                </c:pt>
                <c:pt idx="239">
                  <c:v>3.5310553689203692</c:v>
                </c:pt>
                <c:pt idx="240">
                  <c:v>3.4563166808832348</c:v>
                </c:pt>
                <c:pt idx="241">
                  <c:v>3.4210000089583352</c:v>
                </c:pt>
                <c:pt idx="242">
                  <c:v>3.45883716110857</c:v>
                </c:pt>
                <c:pt idx="243">
                  <c:v>3.5695326964813701</c:v>
                </c:pt>
                <c:pt idx="244">
                  <c:v>3.6238074573702215</c:v>
                </c:pt>
                <c:pt idx="245">
                  <c:v>3.5553480614894135</c:v>
                </c:pt>
                <c:pt idx="246">
                  <c:v>3.5455862842874599</c:v>
                </c:pt>
                <c:pt idx="247">
                  <c:v>3.534562093729579</c:v>
                </c:pt>
                <c:pt idx="248">
                  <c:v>3.5180911331336548</c:v>
                </c:pt>
                <c:pt idx="249">
                  <c:v>3.4843122883726618</c:v>
                </c:pt>
                <c:pt idx="250">
                  <c:v>3.5490425089261368</c:v>
                </c:pt>
                <c:pt idx="251">
                  <c:v>3.5097527882165007</c:v>
                </c:pt>
                <c:pt idx="252">
                  <c:v>3.5121422756138823</c:v>
                </c:pt>
                <c:pt idx="253">
                  <c:v>3.5234150143864045</c:v>
                </c:pt>
                <c:pt idx="254">
                  <c:v>3.4682327829983137</c:v>
                </c:pt>
                <c:pt idx="255">
                  <c:v>3.4339872044851463</c:v>
                </c:pt>
                <c:pt idx="256">
                  <c:v>3.4011973816621555</c:v>
                </c:pt>
                <c:pt idx="257">
                  <c:v>3.4657359027997265</c:v>
                </c:pt>
                <c:pt idx="258">
                  <c:v>3.4031953843248286</c:v>
                </c:pt>
                <c:pt idx="259">
                  <c:v>3.3998631586490187</c:v>
                </c:pt>
                <c:pt idx="260">
                  <c:v>3.3938370272558629</c:v>
                </c:pt>
                <c:pt idx="261">
                  <c:v>3.3985271531062766</c:v>
                </c:pt>
                <c:pt idx="262">
                  <c:v>3.4474446328274753</c:v>
                </c:pt>
                <c:pt idx="263">
                  <c:v>3.4487168976301317</c:v>
                </c:pt>
                <c:pt idx="264">
                  <c:v>3.435276695315018</c:v>
                </c:pt>
                <c:pt idx="265">
                  <c:v>3.4793922292472121</c:v>
                </c:pt>
                <c:pt idx="266">
                  <c:v>3.4436180975461075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5-4455-BAF9-9ECC21FD855D}"/>
            </c:ext>
          </c:extLst>
        </c:ser>
        <c:ser>
          <c:idx val="1"/>
          <c:order val="1"/>
          <c:tx>
            <c:v>Дорогбж 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'Дорогбж ао'!$D$2:$D$165</c:f>
              <c:numCache>
                <c:formatCode>General</c:formatCode>
                <c:ptCount val="164"/>
                <c:pt idx="0">
                  <c:v>2.8154087194227095</c:v>
                </c:pt>
                <c:pt idx="1">
                  <c:v>2.7972813348301528</c:v>
                </c:pt>
                <c:pt idx="2">
                  <c:v>2.7972813348301528</c:v>
                </c:pt>
                <c:pt idx="3">
                  <c:v>2.8033603809065348</c:v>
                </c:pt>
                <c:pt idx="4">
                  <c:v>2.8302678338264591</c:v>
                </c:pt>
                <c:pt idx="5">
                  <c:v>2.8213788864092133</c:v>
                </c:pt>
                <c:pt idx="6">
                  <c:v>2.8094026953624978</c:v>
                </c:pt>
                <c:pt idx="7">
                  <c:v>2.8593396486484361</c:v>
                </c:pt>
                <c:pt idx="8">
                  <c:v>2.8390784635086144</c:v>
                </c:pt>
                <c:pt idx="9">
                  <c:v>2.8390784635086144</c:v>
                </c:pt>
                <c:pt idx="10">
                  <c:v>2.800325477211381</c:v>
                </c:pt>
                <c:pt idx="11">
                  <c:v>2.800325477211381</c:v>
                </c:pt>
                <c:pt idx="12">
                  <c:v>2.800325477211381</c:v>
                </c:pt>
                <c:pt idx="13">
                  <c:v>2.800325477211381</c:v>
                </c:pt>
                <c:pt idx="14">
                  <c:v>2.800325477211381</c:v>
                </c:pt>
                <c:pt idx="15">
                  <c:v>2.806386101823072</c:v>
                </c:pt>
                <c:pt idx="16">
                  <c:v>2.9523027156266548</c:v>
                </c:pt>
                <c:pt idx="17">
                  <c:v>2.884800712846709</c:v>
                </c:pt>
                <c:pt idx="18">
                  <c:v>2.9069010598473755</c:v>
                </c:pt>
                <c:pt idx="19">
                  <c:v>3.039749158970765</c:v>
                </c:pt>
                <c:pt idx="20">
                  <c:v>3.0032042883926917</c:v>
                </c:pt>
                <c:pt idx="21">
                  <c:v>2.9444389791664403</c:v>
                </c:pt>
                <c:pt idx="22">
                  <c:v>2.9704144655697009</c:v>
                </c:pt>
                <c:pt idx="23">
                  <c:v>3.039749158970765</c:v>
                </c:pt>
                <c:pt idx="24">
                  <c:v>2.9932291433358724</c:v>
                </c:pt>
                <c:pt idx="25">
                  <c:v>3.0349529867072724</c:v>
                </c:pt>
                <c:pt idx="26">
                  <c:v>3.133317936506554</c:v>
                </c:pt>
                <c:pt idx="27">
                  <c:v>3.1354942159291497</c:v>
                </c:pt>
                <c:pt idx="28">
                  <c:v>3.133317936506554</c:v>
                </c:pt>
                <c:pt idx="29">
                  <c:v>3.1398326175277478</c:v>
                </c:pt>
                <c:pt idx="30">
                  <c:v>3.0910424533583161</c:v>
                </c:pt>
                <c:pt idx="31">
                  <c:v>3.0796137575346929</c:v>
                </c:pt>
                <c:pt idx="32">
                  <c:v>3.1463051320333655</c:v>
                </c:pt>
                <c:pt idx="33">
                  <c:v>3.2580965380214821</c:v>
                </c:pt>
                <c:pt idx="34">
                  <c:v>3.1863526331626408</c:v>
                </c:pt>
                <c:pt idx="35">
                  <c:v>3.2619353143286478</c:v>
                </c:pt>
                <c:pt idx="36">
                  <c:v>3.4011973816621555</c:v>
                </c:pt>
                <c:pt idx="37">
                  <c:v>3.467297183366679</c:v>
                </c:pt>
                <c:pt idx="38">
                  <c:v>3.4610373820181723</c:v>
                </c:pt>
                <c:pt idx="39">
                  <c:v>3.3995293245614584</c:v>
                </c:pt>
                <c:pt idx="40">
                  <c:v>3.4011973816621555</c:v>
                </c:pt>
                <c:pt idx="41">
                  <c:v>3.3877743613300146</c:v>
                </c:pt>
                <c:pt idx="42">
                  <c:v>3.4626060097907989</c:v>
                </c:pt>
                <c:pt idx="43">
                  <c:v>3.4468078929142076</c:v>
                </c:pt>
                <c:pt idx="44">
                  <c:v>3.4242626545931514</c:v>
                </c:pt>
                <c:pt idx="45">
                  <c:v>3.417726683613366</c:v>
                </c:pt>
                <c:pt idx="46">
                  <c:v>3.4339872044851463</c:v>
                </c:pt>
                <c:pt idx="47">
                  <c:v>3.493472657771326</c:v>
                </c:pt>
                <c:pt idx="48">
                  <c:v>3.459466289786131</c:v>
                </c:pt>
                <c:pt idx="49">
                  <c:v>3.487375077903208</c:v>
                </c:pt>
                <c:pt idx="50">
                  <c:v>3.5115454388310208</c:v>
                </c:pt>
                <c:pt idx="51">
                  <c:v>3.5322256440685598</c:v>
                </c:pt>
                <c:pt idx="52">
                  <c:v>3.5496173867804286</c:v>
                </c:pt>
                <c:pt idx="53">
                  <c:v>3.475067230228611</c:v>
                </c:pt>
                <c:pt idx="54">
                  <c:v>3.493472657771326</c:v>
                </c:pt>
                <c:pt idx="55">
                  <c:v>3.4995332823830174</c:v>
                </c:pt>
                <c:pt idx="56">
                  <c:v>3.505557396986398</c:v>
                </c:pt>
                <c:pt idx="57">
                  <c:v>3.5467396869528134</c:v>
                </c:pt>
                <c:pt idx="58">
                  <c:v>3.6109179126442243</c:v>
                </c:pt>
                <c:pt idx="59">
                  <c:v>3.6375861597263857</c:v>
                </c:pt>
                <c:pt idx="60">
                  <c:v>3.5835189384561099</c:v>
                </c:pt>
                <c:pt idx="61">
                  <c:v>3.6428355156125294</c:v>
                </c:pt>
                <c:pt idx="62">
                  <c:v>3.6243409329763652</c:v>
                </c:pt>
                <c:pt idx="63">
                  <c:v>3.6349511120883808</c:v>
                </c:pt>
                <c:pt idx="64">
                  <c:v>3.6686767467964168</c:v>
                </c:pt>
                <c:pt idx="65">
                  <c:v>3.673765816303888</c:v>
                </c:pt>
                <c:pt idx="66">
                  <c:v>3.6838669122903918</c:v>
                </c:pt>
                <c:pt idx="67">
                  <c:v>3.6988297849671046</c:v>
                </c:pt>
                <c:pt idx="68">
                  <c:v>3.7256934272366524</c:v>
                </c:pt>
                <c:pt idx="69">
                  <c:v>3.713572066704308</c:v>
                </c:pt>
                <c:pt idx="70">
                  <c:v>3.7328963395307104</c:v>
                </c:pt>
                <c:pt idx="71">
                  <c:v>3.7013019741124933</c:v>
                </c:pt>
                <c:pt idx="72">
                  <c:v>3.7160081215021892</c:v>
                </c:pt>
                <c:pt idx="73">
                  <c:v>3.6938669956249757</c:v>
                </c:pt>
                <c:pt idx="74">
                  <c:v>3.7013019741124933</c:v>
                </c:pt>
                <c:pt idx="75">
                  <c:v>3.6988297849671046</c:v>
                </c:pt>
                <c:pt idx="76">
                  <c:v>3.6712245188752153</c:v>
                </c:pt>
                <c:pt idx="77">
                  <c:v>3.735285826928092</c:v>
                </c:pt>
                <c:pt idx="78">
                  <c:v>3.7495040759303713</c:v>
                </c:pt>
                <c:pt idx="79">
                  <c:v>3.7495040759303713</c:v>
                </c:pt>
                <c:pt idx="80">
                  <c:v>3.7160081215021892</c:v>
                </c:pt>
                <c:pt idx="81">
                  <c:v>3.7376696182833684</c:v>
                </c:pt>
                <c:pt idx="82">
                  <c:v>3.6938669956249757</c:v>
                </c:pt>
                <c:pt idx="83">
                  <c:v>3.6963514689526371</c:v>
                </c:pt>
                <c:pt idx="84">
                  <c:v>3.6838669122903918</c:v>
                </c:pt>
                <c:pt idx="85">
                  <c:v>3.673765816303888</c:v>
                </c:pt>
                <c:pt idx="86">
                  <c:v>3.6609942506244004</c:v>
                </c:pt>
                <c:pt idx="87">
                  <c:v>3.6349511120883808</c:v>
                </c:pt>
                <c:pt idx="88">
                  <c:v>3.6109179126442243</c:v>
                </c:pt>
                <c:pt idx="89">
                  <c:v>3.5779478934066544</c:v>
                </c:pt>
                <c:pt idx="90">
                  <c:v>3.591817741270805</c:v>
                </c:pt>
                <c:pt idx="91">
                  <c:v>3.597312260588446</c:v>
                </c:pt>
                <c:pt idx="92">
                  <c:v>3.5610460826040513</c:v>
                </c:pt>
                <c:pt idx="93">
                  <c:v>3.55820113047182</c:v>
                </c:pt>
                <c:pt idx="94">
                  <c:v>3.5667118201397288</c:v>
                </c:pt>
                <c:pt idx="95">
                  <c:v>3.5638829639392511</c:v>
                </c:pt>
                <c:pt idx="96">
                  <c:v>3.5667118201397288</c:v>
                </c:pt>
                <c:pt idx="97">
                  <c:v>3.5553480614894135</c:v>
                </c:pt>
                <c:pt idx="98">
                  <c:v>3.5751506887855933</c:v>
                </c:pt>
                <c:pt idx="99">
                  <c:v>3.5779478934066544</c:v>
                </c:pt>
                <c:pt idx="100">
                  <c:v>3.5695326964813701</c:v>
                </c:pt>
                <c:pt idx="101">
                  <c:v>3.5553480614894135</c:v>
                </c:pt>
                <c:pt idx="102">
                  <c:v>3.5638829639392511</c:v>
                </c:pt>
                <c:pt idx="103">
                  <c:v>3.5524868292083815</c:v>
                </c:pt>
                <c:pt idx="104">
                  <c:v>3.5835189384561099</c:v>
                </c:pt>
                <c:pt idx="105">
                  <c:v>3.5610460826040513</c:v>
                </c:pt>
                <c:pt idx="106">
                  <c:v>3.5835189384561099</c:v>
                </c:pt>
                <c:pt idx="107">
                  <c:v>3.5945687746426951</c:v>
                </c:pt>
                <c:pt idx="108">
                  <c:v>3.6027767550605247</c:v>
                </c:pt>
                <c:pt idx="109">
                  <c:v>3.597312260588446</c:v>
                </c:pt>
                <c:pt idx="110">
                  <c:v>3.5638829639392511</c:v>
                </c:pt>
                <c:pt idx="111">
                  <c:v>3.5695326964813701</c:v>
                </c:pt>
                <c:pt idx="112">
                  <c:v>3.572345637857985</c:v>
                </c:pt>
                <c:pt idx="113">
                  <c:v>3.5667118201397288</c:v>
                </c:pt>
                <c:pt idx="114">
                  <c:v>3.5835189384561099</c:v>
                </c:pt>
                <c:pt idx="115">
                  <c:v>3.5890591188317256</c:v>
                </c:pt>
                <c:pt idx="116">
                  <c:v>3.597312260588446</c:v>
                </c:pt>
                <c:pt idx="117">
                  <c:v>3.5779478934066544</c:v>
                </c:pt>
                <c:pt idx="118">
                  <c:v>3.5695326964813701</c:v>
                </c:pt>
                <c:pt idx="119">
                  <c:v>3.5553480614894135</c:v>
                </c:pt>
                <c:pt idx="120">
                  <c:v>3.5553480614894135</c:v>
                </c:pt>
                <c:pt idx="121">
                  <c:v>3.5807372954942331</c:v>
                </c:pt>
                <c:pt idx="122">
                  <c:v>3.55820113047182</c:v>
                </c:pt>
                <c:pt idx="123">
                  <c:v>3.5862928653388351</c:v>
                </c:pt>
                <c:pt idx="124">
                  <c:v>3.5751506887855933</c:v>
                </c:pt>
                <c:pt idx="125">
                  <c:v>3.5234150143864045</c:v>
                </c:pt>
                <c:pt idx="126">
                  <c:v>3.5263605246161616</c:v>
                </c:pt>
                <c:pt idx="127">
                  <c:v>3.5438536820636788</c:v>
                </c:pt>
                <c:pt idx="128">
                  <c:v>3.5695326964813701</c:v>
                </c:pt>
                <c:pt idx="129">
                  <c:v>3.5835189384561099</c:v>
                </c:pt>
                <c:pt idx="130">
                  <c:v>3.5263605246161616</c:v>
                </c:pt>
                <c:pt idx="131">
                  <c:v>3.5524868292083815</c:v>
                </c:pt>
                <c:pt idx="132">
                  <c:v>3.5667118201397288</c:v>
                </c:pt>
                <c:pt idx="133">
                  <c:v>3.5524868292083815</c:v>
                </c:pt>
                <c:pt idx="134">
                  <c:v>3.5807372954942331</c:v>
                </c:pt>
                <c:pt idx="135">
                  <c:v>3.6349511120883808</c:v>
                </c:pt>
                <c:pt idx="136">
                  <c:v>3.6454498961866002</c:v>
                </c:pt>
                <c:pt idx="137">
                  <c:v>3.6454498961866002</c:v>
                </c:pt>
                <c:pt idx="138">
                  <c:v>3.6888794541139363</c:v>
                </c:pt>
                <c:pt idx="139">
                  <c:v>3.6888794541139363</c:v>
                </c:pt>
                <c:pt idx="140">
                  <c:v>3.6635616461296463</c:v>
                </c:pt>
                <c:pt idx="141">
                  <c:v>3.6686767467964168</c:v>
                </c:pt>
                <c:pt idx="142">
                  <c:v>3.6913763343125234</c:v>
                </c:pt>
                <c:pt idx="143">
                  <c:v>3.6888794541139363</c:v>
                </c:pt>
                <c:pt idx="144">
                  <c:v>3.6888794541139363</c:v>
                </c:pt>
                <c:pt idx="145">
                  <c:v>3.6913763343125234</c:v>
                </c:pt>
                <c:pt idx="146">
                  <c:v>3.6863763238958178</c:v>
                </c:pt>
                <c:pt idx="147">
                  <c:v>3.6888794541139363</c:v>
                </c:pt>
                <c:pt idx="148">
                  <c:v>3.7037680666076871</c:v>
                </c:pt>
                <c:pt idx="149">
                  <c:v>3.6888794541139363</c:v>
                </c:pt>
                <c:pt idx="150">
                  <c:v>3.6988297849671046</c:v>
                </c:pt>
                <c:pt idx="151">
                  <c:v>3.6938669956249757</c:v>
                </c:pt>
                <c:pt idx="152">
                  <c:v>3.6888794541139363</c:v>
                </c:pt>
                <c:pt idx="153">
                  <c:v>3.6988297849671046</c:v>
                </c:pt>
                <c:pt idx="154">
                  <c:v>3.6428355156125294</c:v>
                </c:pt>
                <c:pt idx="155">
                  <c:v>3.591817741270805</c:v>
                </c:pt>
                <c:pt idx="156">
                  <c:v>3.6323091026255421</c:v>
                </c:pt>
                <c:pt idx="157">
                  <c:v>3.6349511120883808</c:v>
                </c:pt>
                <c:pt idx="158">
                  <c:v>3.6635616461296463</c:v>
                </c:pt>
                <c:pt idx="159">
                  <c:v>3.6888794541139363</c:v>
                </c:pt>
                <c:pt idx="160">
                  <c:v>3.6635616461296463</c:v>
                </c:pt>
                <c:pt idx="161">
                  <c:v>3.6402142821326553</c:v>
                </c:pt>
                <c:pt idx="162">
                  <c:v>3.6082115510464816</c:v>
                </c:pt>
                <c:pt idx="163">
                  <c:v>3.6109179126442243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5-4455-BAF9-9ECC21FD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85055"/>
        <c:axId val="1432885471"/>
      </c:scatterChart>
      <c:valAx>
        <c:axId val="1432885055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885471"/>
        <c:crosses val="autoZero"/>
        <c:crossBetween val="midCat"/>
      </c:valAx>
      <c:valAx>
        <c:axId val="1432885471"/>
        <c:scaling>
          <c:orientation val="minMax"/>
          <c:max val="3.77"/>
          <c:min val="2.46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88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 с нормальным распределением логдоходности компании МРСК 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МРСК СК</c:v>
          </c:tx>
          <c:spPr>
            <a:solidFill>
              <a:schemeClr val="accent1"/>
            </a:solidFill>
            <a:ln w="31750">
              <a:solidFill>
                <a:srgbClr val="FFFF00"/>
              </a:solidFill>
            </a:ln>
            <a:effectLst/>
          </c:spPr>
          <c:invertIfNegative val="0"/>
          <c:cat>
            <c:strRef>
              <c:f>Точечные_интервальные_оценки!$K$52:$T$52</c:f>
              <c:strCache>
                <c:ptCount val="10"/>
                <c:pt idx="0">
                  <c:v>[-0,09 ; -0,07)</c:v>
                </c:pt>
                <c:pt idx="1">
                  <c:v>[-0,07 ; -0,05)</c:v>
                </c:pt>
                <c:pt idx="2">
                  <c:v>[-0,05 ; -0,03)</c:v>
                </c:pt>
                <c:pt idx="3">
                  <c:v>[-0,03 ; -0,01)</c:v>
                </c:pt>
                <c:pt idx="4">
                  <c:v>[-0,01 ; 0,01)</c:v>
                </c:pt>
                <c:pt idx="5">
                  <c:v>[0,01 ; 0,03)</c:v>
                </c:pt>
                <c:pt idx="6">
                  <c:v>[0,03 ; 0,05)</c:v>
                </c:pt>
                <c:pt idx="7">
                  <c:v>[0,05 ; 0,07)</c:v>
                </c:pt>
                <c:pt idx="8">
                  <c:v>[0,07 ; 0,09)</c:v>
                </c:pt>
                <c:pt idx="9">
                  <c:v>[0,09 ; 0,11)</c:v>
                </c:pt>
              </c:strCache>
            </c:strRef>
          </c:cat>
          <c:val>
            <c:numRef>
              <c:f>Точечные_интервальные_оценки!$X$64:$AF$64</c:f>
              <c:numCache>
                <c:formatCode>General</c:formatCode>
                <c:ptCount val="9"/>
                <c:pt idx="0">
                  <c:v>0.4464285714285714</c:v>
                </c:pt>
                <c:pt idx="1">
                  <c:v>3.7946428571428568</c:v>
                </c:pt>
                <c:pt idx="2">
                  <c:v>5.3571428571428568</c:v>
                </c:pt>
                <c:pt idx="3">
                  <c:v>11.607142857142858</c:v>
                </c:pt>
                <c:pt idx="4">
                  <c:v>14.285714285714285</c:v>
                </c:pt>
                <c:pt idx="5">
                  <c:v>6.9196428571428577</c:v>
                </c:pt>
                <c:pt idx="6">
                  <c:v>2.9017857142857144</c:v>
                </c:pt>
                <c:pt idx="7">
                  <c:v>2.9017857142857144</c:v>
                </c:pt>
                <c:pt idx="8">
                  <c:v>1.7857142857142856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20E-AE36-A264F396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030336"/>
        <c:axId val="826030752"/>
      </c:barChart>
      <c:lineChart>
        <c:grouping val="standard"/>
        <c:varyColors val="0"/>
        <c:ser>
          <c:idx val="1"/>
          <c:order val="1"/>
          <c:tx>
            <c:strRef>
              <c:f>Точечные_интервальные_оценки!$X$53:$AF$53</c:f>
              <c:strCache>
                <c:ptCount val="9"/>
                <c:pt idx="0">
                  <c:v>-0,08</c:v>
                </c:pt>
                <c:pt idx="1">
                  <c:v>-0,06</c:v>
                </c:pt>
                <c:pt idx="2">
                  <c:v>-0,04</c:v>
                </c:pt>
                <c:pt idx="3">
                  <c:v>-0,02</c:v>
                </c:pt>
                <c:pt idx="4">
                  <c:v>0</c:v>
                </c:pt>
                <c:pt idx="5">
                  <c:v>0,02</c:v>
                </c:pt>
                <c:pt idx="6">
                  <c:v>0,04</c:v>
                </c:pt>
                <c:pt idx="7">
                  <c:v>0,06</c:v>
                </c:pt>
                <c:pt idx="8">
                  <c:v>0,08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Точечные_интервальные_оценки!$X$65:$AF$65</c:f>
              <c:numCache>
                <c:formatCode>General</c:formatCode>
                <c:ptCount val="9"/>
                <c:pt idx="0">
                  <c:v>0.9242264026191177</c:v>
                </c:pt>
                <c:pt idx="1">
                  <c:v>2.8941981023135983</c:v>
                </c:pt>
                <c:pt idx="2">
                  <c:v>6.4536300919897736</c:v>
                </c:pt>
                <c:pt idx="3">
                  <c:v>10.247214203040507</c:v>
                </c:pt>
                <c:pt idx="4">
                  <c:v>11.585999123285983</c:v>
                </c:pt>
                <c:pt idx="5">
                  <c:v>9.3279691069462967</c:v>
                </c:pt>
                <c:pt idx="6">
                  <c:v>5.3476951007220128</c:v>
                </c:pt>
                <c:pt idx="7">
                  <c:v>2.1830923506319873</c:v>
                </c:pt>
                <c:pt idx="8">
                  <c:v>0.63460502834870769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7-420E-AE36-A264F396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30336"/>
        <c:axId val="826030752"/>
      </c:lineChart>
      <c:catAx>
        <c:axId val="8260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752"/>
        <c:crosses val="autoZero"/>
        <c:auto val="1"/>
        <c:lblAlgn val="ctr"/>
        <c:lblOffset val="100"/>
        <c:noMultiLvlLbl val="0"/>
      </c:catAx>
      <c:valAx>
        <c:axId val="826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26295487753136"/>
          <c:y val="0.32442403032954215"/>
          <c:w val="0.1981793378607484"/>
          <c:h val="0.46664088863892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ЛД Татнфт Зао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Гипотеза_нед_доходность!$B$2:$B$225</c:f>
              <c:numCache>
                <c:formatCode>General</c:formatCode>
                <c:ptCount val="224"/>
                <c:pt idx="0">
                  <c:v>-2.0607483684106621E-2</c:v>
                </c:pt>
                <c:pt idx="1">
                  <c:v>-5.7977811256274152E-2</c:v>
                </c:pt>
                <c:pt idx="2">
                  <c:v>5.6988504740907685E-2</c:v>
                </c:pt>
                <c:pt idx="3">
                  <c:v>-6.0382605470824125E-3</c:v>
                </c:pt>
                <c:pt idx="4">
                  <c:v>-1.6966813527004996E-2</c:v>
                </c:pt>
                <c:pt idx="5">
                  <c:v>1.6293639486100533E-2</c:v>
                </c:pt>
                <c:pt idx="6">
                  <c:v>-1.5780424181020044E-2</c:v>
                </c:pt>
                <c:pt idx="7">
                  <c:v>3.6605833202479947E-2</c:v>
                </c:pt>
                <c:pt idx="8">
                  <c:v>-2.1836020527383426E-2</c:v>
                </c:pt>
                <c:pt idx="9">
                  <c:v>1.9690274057479439E-2</c:v>
                </c:pt>
                <c:pt idx="10">
                  <c:v>-7.6908167451348999E-2</c:v>
                </c:pt>
                <c:pt idx="11">
                  <c:v>7.1274349733092809E-2</c:v>
                </c:pt>
                <c:pt idx="12">
                  <c:v>-1.3382601866285409E-2</c:v>
                </c:pt>
                <c:pt idx="13">
                  <c:v>-2.2136098819073038E-2</c:v>
                </c:pt>
                <c:pt idx="14">
                  <c:v>3.7024613146634001E-3</c:v>
                </c:pt>
                <c:pt idx="15">
                  <c:v>-2.7763002586349114E-2</c:v>
                </c:pt>
                <c:pt idx="16">
                  <c:v>1.8820059326769886E-2</c:v>
                </c:pt>
                <c:pt idx="17">
                  <c:v>-5.9174402706246756E-2</c:v>
                </c:pt>
                <c:pt idx="18">
                  <c:v>8.2129251608862266E-2</c:v>
                </c:pt>
                <c:pt idx="19">
                  <c:v>8.0838516604900858E-3</c:v>
                </c:pt>
                <c:pt idx="20">
                  <c:v>3.2652003652126067E-2</c:v>
                </c:pt>
                <c:pt idx="21">
                  <c:v>-6.8447763814690768E-2</c:v>
                </c:pt>
                <c:pt idx="22">
                  <c:v>6.3984893799792705E-2</c:v>
                </c:pt>
                <c:pt idx="23">
                  <c:v>-2.6219336545944202E-2</c:v>
                </c:pt>
                <c:pt idx="24">
                  <c:v>1.0765068891806298E-2</c:v>
                </c:pt>
                <c:pt idx="25">
                  <c:v>4.3802622658393055E-2</c:v>
                </c:pt>
                <c:pt idx="26">
                  <c:v>-4.7703797957211184E-2</c:v>
                </c:pt>
                <c:pt idx="27">
                  <c:v>-2.023594592083627E-2</c:v>
                </c:pt>
                <c:pt idx="28">
                  <c:v>-1.5128881596300089E-2</c:v>
                </c:pt>
                <c:pt idx="29">
                  <c:v>1.7528402843591095E-2</c:v>
                </c:pt>
                <c:pt idx="30">
                  <c:v>-1.5092348045709806E-2</c:v>
                </c:pt>
                <c:pt idx="31">
                  <c:v>5.675281659244942E-2</c:v>
                </c:pt>
                <c:pt idx="32">
                  <c:v>-3.6580523362737878E-2</c:v>
                </c:pt>
                <c:pt idx="33">
                  <c:v>4.1882534780169289E-2</c:v>
                </c:pt>
                <c:pt idx="34">
                  <c:v>-3.7718340779398687E-2</c:v>
                </c:pt>
                <c:pt idx="35">
                  <c:v>-7.6782962603024696E-2</c:v>
                </c:pt>
                <c:pt idx="36">
                  <c:v>-6.4308903302904025E-3</c:v>
                </c:pt>
                <c:pt idx="37">
                  <c:v>-2.2839491969822791E-2</c:v>
                </c:pt>
                <c:pt idx="38">
                  <c:v>2.8949818104388316E-2</c:v>
                </c:pt>
                <c:pt idx="39">
                  <c:v>1.8110105759223297E-2</c:v>
                </c:pt>
                <c:pt idx="40">
                  <c:v>-5.0505157860685915E-3</c:v>
                </c:pt>
                <c:pt idx="41">
                  <c:v>-1.25955580876175E-2</c:v>
                </c:pt>
                <c:pt idx="42">
                  <c:v>-2.720844987290786E-2</c:v>
                </c:pt>
                <c:pt idx="43">
                  <c:v>-2.860002205497322E-2</c:v>
                </c:pt>
                <c:pt idx="44">
                  <c:v>7.0704984632965475E-3</c:v>
                </c:pt>
                <c:pt idx="45">
                  <c:v>8.7063564970749421E-2</c:v>
                </c:pt>
                <c:pt idx="46">
                  <c:v>7.4349784875182116E-3</c:v>
                </c:pt>
                <c:pt idx="47">
                  <c:v>3.6367644170874791E-2</c:v>
                </c:pt>
                <c:pt idx="48">
                  <c:v>2.0575397716455113E-2</c:v>
                </c:pt>
                <c:pt idx="49">
                  <c:v>-1.576658103301733E-2</c:v>
                </c:pt>
                <c:pt idx="50">
                  <c:v>-6.3414843172889659E-2</c:v>
                </c:pt>
                <c:pt idx="51">
                  <c:v>1.842299957677607E-2</c:v>
                </c:pt>
                <c:pt idx="52">
                  <c:v>-3.8944635297572923E-2</c:v>
                </c:pt>
                <c:pt idx="53">
                  <c:v>-1.122706259378344E-2</c:v>
                </c:pt>
                <c:pt idx="54">
                  <c:v>1.2820688429061469E-2</c:v>
                </c:pt>
                <c:pt idx="55">
                  <c:v>7.9302556759775645E-3</c:v>
                </c:pt>
                <c:pt idx="56">
                  <c:v>2.665577506624698E-2</c:v>
                </c:pt>
                <c:pt idx="57">
                  <c:v>1.8441683419326569E-3</c:v>
                </c:pt>
                <c:pt idx="58">
                  <c:v>1.7804624633506686E-2</c:v>
                </c:pt>
                <c:pt idx="59">
                  <c:v>-6.1265853002241064E-2</c:v>
                </c:pt>
                <c:pt idx="60">
                  <c:v>4.3307677504709124E-2</c:v>
                </c:pt>
                <c:pt idx="61">
                  <c:v>-4.8707771683857322E-3</c:v>
                </c:pt>
                <c:pt idx="62">
                  <c:v>3.4216512308206368E-2</c:v>
                </c:pt>
                <c:pt idx="63">
                  <c:v>1.0598130991823284E-2</c:v>
                </c:pt>
                <c:pt idx="64">
                  <c:v>-1.9465334788103236E-2</c:v>
                </c:pt>
                <c:pt idx="65">
                  <c:v>5.9710810495001571E-3</c:v>
                </c:pt>
                <c:pt idx="66">
                  <c:v>-2.0199592047869502E-2</c:v>
                </c:pt>
                <c:pt idx="67">
                  <c:v>-6.2324713765636803E-4</c:v>
                </c:pt>
                <c:pt idx="68">
                  <c:v>-1.2862922447765426E-2</c:v>
                </c:pt>
                <c:pt idx="69">
                  <c:v>2.0471064107372886E-2</c:v>
                </c:pt>
                <c:pt idx="70">
                  <c:v>-9.3240768751232904E-3</c:v>
                </c:pt>
                <c:pt idx="71">
                  <c:v>2.0399409281895101E-2</c:v>
                </c:pt>
                <c:pt idx="72">
                  <c:v>5.0354878659265309E-3</c:v>
                </c:pt>
                <c:pt idx="73">
                  <c:v>8.4874713811850626E-3</c:v>
                </c:pt>
                <c:pt idx="74">
                  <c:v>2.1204318426217832E-2</c:v>
                </c:pt>
                <c:pt idx="75">
                  <c:v>4.7889161743347626E-2</c:v>
                </c:pt>
                <c:pt idx="76">
                  <c:v>6.8777027374449934E-3</c:v>
                </c:pt>
                <c:pt idx="77">
                  <c:v>7.8912271366278514E-2</c:v>
                </c:pt>
                <c:pt idx="78">
                  <c:v>-1.8113603089485928E-3</c:v>
                </c:pt>
                <c:pt idx="79">
                  <c:v>7.8784717074213209E-2</c:v>
                </c:pt>
                <c:pt idx="80">
                  <c:v>-8.3485698610165048E-3</c:v>
                </c:pt>
                <c:pt idx="81">
                  <c:v>2.2533204852972957E-2</c:v>
                </c:pt>
                <c:pt idx="82">
                  <c:v>-5.2010536803676545E-2</c:v>
                </c:pt>
                <c:pt idx="83">
                  <c:v>5.6387919671779682E-2</c:v>
                </c:pt>
                <c:pt idx="84">
                  <c:v>-7.294154394236782E-2</c:v>
                </c:pt>
                <c:pt idx="85">
                  <c:v>-1.5198996958717709E-2</c:v>
                </c:pt>
                <c:pt idx="86">
                  <c:v>-8.1571199684809859E-2</c:v>
                </c:pt>
                <c:pt idx="87">
                  <c:v>1.1049836186584935E-2</c:v>
                </c:pt>
                <c:pt idx="88">
                  <c:v>-6.4978178212140608E-2</c:v>
                </c:pt>
                <c:pt idx="89">
                  <c:v>7.780761581549861E-2</c:v>
                </c:pt>
                <c:pt idx="90">
                  <c:v>-5.4911383037671659E-2</c:v>
                </c:pt>
                <c:pt idx="91">
                  <c:v>-3.8756956574004233E-3</c:v>
                </c:pt>
                <c:pt idx="92">
                  <c:v>2.8498419719945243E-2</c:v>
                </c:pt>
                <c:pt idx="93">
                  <c:v>5.6761677290010594E-3</c:v>
                </c:pt>
                <c:pt idx="94">
                  <c:v>-2.3347363996991062E-2</c:v>
                </c:pt>
                <c:pt idx="95">
                  <c:v>1.9360647753169709E-2</c:v>
                </c:pt>
                <c:pt idx="96">
                  <c:v>4.3640920408952524E-2</c:v>
                </c:pt>
                <c:pt idx="97">
                  <c:v>-1.0894051989868547E-2</c:v>
                </c:pt>
                <c:pt idx="98">
                  <c:v>-2.0044924689059395E-2</c:v>
                </c:pt>
                <c:pt idx="99">
                  <c:v>-5.4856383484058323E-2</c:v>
                </c:pt>
                <c:pt idx="100">
                  <c:v>-2.7885203489535663E-2</c:v>
                </c:pt>
                <c:pt idx="101">
                  <c:v>6.0271719188689281E-2</c:v>
                </c:pt>
                <c:pt idx="102">
                  <c:v>-1.745713729815495E-2</c:v>
                </c:pt>
                <c:pt idx="103">
                  <c:v>2.3826585583634676E-2</c:v>
                </c:pt>
                <c:pt idx="104">
                  <c:v>1.8608845201275526E-2</c:v>
                </c:pt>
                <c:pt idx="105">
                  <c:v>1.0368227273176218E-2</c:v>
                </c:pt>
                <c:pt idx="106">
                  <c:v>-9.1815965056807058E-3</c:v>
                </c:pt>
                <c:pt idx="107">
                  <c:v>3.9452970690969083E-3</c:v>
                </c:pt>
                <c:pt idx="108">
                  <c:v>1.1873060084365561E-2</c:v>
                </c:pt>
                <c:pt idx="109">
                  <c:v>1.6847020118886909E-3</c:v>
                </c:pt>
                <c:pt idx="110">
                  <c:v>2.4809456602170103E-2</c:v>
                </c:pt>
                <c:pt idx="111">
                  <c:v>1.8928644682527913E-3</c:v>
                </c:pt>
                <c:pt idx="112">
                  <c:v>1.4394140506446162E-2</c:v>
                </c:pt>
                <c:pt idx="113">
                  <c:v>2.1878945487439672E-2</c:v>
                </c:pt>
                <c:pt idx="114">
                  <c:v>3.288786684483521E-2</c:v>
                </c:pt>
                <c:pt idx="115">
                  <c:v>1.2161047909212908E-2</c:v>
                </c:pt>
                <c:pt idx="116">
                  <c:v>-1.1838660819978078E-2</c:v>
                </c:pt>
                <c:pt idx="117">
                  <c:v>4.1179201168096848E-2</c:v>
                </c:pt>
                <c:pt idx="118">
                  <c:v>2.2461006457858604E-2</c:v>
                </c:pt>
                <c:pt idx="119">
                  <c:v>-4.2061030839062444E-2</c:v>
                </c:pt>
                <c:pt idx="120">
                  <c:v>9.0106094012842461E-2</c:v>
                </c:pt>
                <c:pt idx="121">
                  <c:v>-3.1396108216144906E-2</c:v>
                </c:pt>
                <c:pt idx="122">
                  <c:v>-1.2278955286516655E-2</c:v>
                </c:pt>
                <c:pt idx="123">
                  <c:v>-5.8309203107932096E-3</c:v>
                </c:pt>
                <c:pt idx="124">
                  <c:v>4.5123506679753046E-2</c:v>
                </c:pt>
                <c:pt idx="125">
                  <c:v>2.8827811600381406E-2</c:v>
                </c:pt>
                <c:pt idx="126">
                  <c:v>6.6863427735496389E-2</c:v>
                </c:pt>
                <c:pt idx="127">
                  <c:v>5.0930383841016079E-2</c:v>
                </c:pt>
                <c:pt idx="128">
                  <c:v>-1.7256259674697252E-3</c:v>
                </c:pt>
                <c:pt idx="129">
                  <c:v>-7.5863198390212022E-2</c:v>
                </c:pt>
                <c:pt idx="130">
                  <c:v>5.844115494354777E-2</c:v>
                </c:pt>
                <c:pt idx="131">
                  <c:v>5.2215540341237911E-2</c:v>
                </c:pt>
                <c:pt idx="132">
                  <c:v>-7.5345689219391701E-3</c:v>
                </c:pt>
                <c:pt idx="133">
                  <c:v>1.5012792389185134E-2</c:v>
                </c:pt>
                <c:pt idx="134">
                  <c:v>1.5198485203783745E-2</c:v>
                </c:pt>
                <c:pt idx="135">
                  <c:v>8.2819570494673863E-3</c:v>
                </c:pt>
                <c:pt idx="136">
                  <c:v>-1.0976166133158844E-2</c:v>
                </c:pt>
                <c:pt idx="137">
                  <c:v>-2.619516887550358E-3</c:v>
                </c:pt>
                <c:pt idx="138">
                  <c:v>6.0045862274862326E-2</c:v>
                </c:pt>
                <c:pt idx="139">
                  <c:v>1.4331394461602949E-2</c:v>
                </c:pt>
                <c:pt idx="140">
                  <c:v>-3.1867179200197729E-2</c:v>
                </c:pt>
                <c:pt idx="141">
                  <c:v>2.7228849515014739E-2</c:v>
                </c:pt>
                <c:pt idx="142">
                  <c:v>5.8129003678644457E-3</c:v>
                </c:pt>
                <c:pt idx="143">
                  <c:v>-2.0607059348907285E-2</c:v>
                </c:pt>
                <c:pt idx="144">
                  <c:v>-3.0754252946519228E-3</c:v>
                </c:pt>
                <c:pt idx="145">
                  <c:v>-1.391958324361163E-2</c:v>
                </c:pt>
                <c:pt idx="146">
                  <c:v>-9.7218203597337124E-3</c:v>
                </c:pt>
                <c:pt idx="147">
                  <c:v>1.0178789141486153E-2</c:v>
                </c:pt>
                <c:pt idx="148">
                  <c:v>2.8967956779245522E-2</c:v>
                </c:pt>
                <c:pt idx="149">
                  <c:v>4.1337624377308325E-3</c:v>
                </c:pt>
                <c:pt idx="150">
                  <c:v>3.6099257724358097E-2</c:v>
                </c:pt>
                <c:pt idx="151">
                  <c:v>-5.2717939290986369E-3</c:v>
                </c:pt>
                <c:pt idx="152">
                  <c:v>1.1081232867958311E-2</c:v>
                </c:pt>
                <c:pt idx="153">
                  <c:v>3.0882966231073828E-2</c:v>
                </c:pt>
                <c:pt idx="154">
                  <c:v>2.9691789807402998E-2</c:v>
                </c:pt>
                <c:pt idx="155">
                  <c:v>-1.6086137751624381E-2</c:v>
                </c:pt>
                <c:pt idx="156">
                  <c:v>4.6083802571688974E-2</c:v>
                </c:pt>
                <c:pt idx="157">
                  <c:v>1.0526412986987603E-2</c:v>
                </c:pt>
                <c:pt idx="158">
                  <c:v>3.0600559387839285E-3</c:v>
                </c:pt>
                <c:pt idx="159">
                  <c:v>1.0763003551459878E-2</c:v>
                </c:pt>
                <c:pt idx="160">
                  <c:v>1.8873865307057287E-3</c:v>
                </c:pt>
                <c:pt idx="161">
                  <c:v>-3.0752955226629342E-2</c:v>
                </c:pt>
                <c:pt idx="162">
                  <c:v>-1.7880425277848409E-2</c:v>
                </c:pt>
                <c:pt idx="163">
                  <c:v>-1.8074739511146916E-2</c:v>
                </c:pt>
                <c:pt idx="164">
                  <c:v>3.9367059171038367E-2</c:v>
                </c:pt>
                <c:pt idx="165">
                  <c:v>2.5778153630013845E-2</c:v>
                </c:pt>
                <c:pt idx="166">
                  <c:v>-4.5856773608590161E-2</c:v>
                </c:pt>
                <c:pt idx="167">
                  <c:v>-1.9453163114765228E-2</c:v>
                </c:pt>
                <c:pt idx="168">
                  <c:v>8.5091945675393632E-2</c:v>
                </c:pt>
                <c:pt idx="169">
                  <c:v>-6.6051692896135203E-2</c:v>
                </c:pt>
                <c:pt idx="170">
                  <c:v>-2.2835857251722356E-2</c:v>
                </c:pt>
                <c:pt idx="171">
                  <c:v>3.8543344028959786E-2</c:v>
                </c:pt>
                <c:pt idx="172">
                  <c:v>-2.7107617406426661E-4</c:v>
                </c:pt>
                <c:pt idx="173">
                  <c:v>-1.0081829264192618E-2</c:v>
                </c:pt>
                <c:pt idx="174">
                  <c:v>1.4545216670022953E-2</c:v>
                </c:pt>
                <c:pt idx="175">
                  <c:v>7.5235156191909389E-2</c:v>
                </c:pt>
                <c:pt idx="176">
                  <c:v>1.1450031751405758E-2</c:v>
                </c:pt>
                <c:pt idx="177">
                  <c:v>-2.6076443048980567E-2</c:v>
                </c:pt>
                <c:pt idx="178">
                  <c:v>3.803250020508023E-3</c:v>
                </c:pt>
                <c:pt idx="179">
                  <c:v>1.2074099643846644E-2</c:v>
                </c:pt>
                <c:pt idx="180">
                  <c:v>-3.1365659278219597E-2</c:v>
                </c:pt>
                <c:pt idx="181">
                  <c:v>-2.6138445745265547E-2</c:v>
                </c:pt>
                <c:pt idx="182">
                  <c:v>-1.521043334032135E-2</c:v>
                </c:pt>
                <c:pt idx="183">
                  <c:v>1.7855237844198284E-2</c:v>
                </c:pt>
                <c:pt idx="184">
                  <c:v>-2.9096700861431829E-3</c:v>
                </c:pt>
                <c:pt idx="185">
                  <c:v>-3.2030729109084402E-2</c:v>
                </c:pt>
                <c:pt idx="186">
                  <c:v>2.6052630933576276E-2</c:v>
                </c:pt>
                <c:pt idx="187">
                  <c:v>-2.3486440858810015E-3</c:v>
                </c:pt>
                <c:pt idx="188">
                  <c:v>-8.2189578372743474E-2</c:v>
                </c:pt>
                <c:pt idx="189">
                  <c:v>-3.712958099851147E-2</c:v>
                </c:pt>
                <c:pt idx="190">
                  <c:v>2.5288369811809364E-2</c:v>
                </c:pt>
                <c:pt idx="191">
                  <c:v>7.1572778321390071E-2</c:v>
                </c:pt>
                <c:pt idx="192">
                  <c:v>1.5014110564382505E-2</c:v>
                </c:pt>
                <c:pt idx="193">
                  <c:v>-2.4489282072106557E-3</c:v>
                </c:pt>
                <c:pt idx="194">
                  <c:v>-4.8075852679603209E-2</c:v>
                </c:pt>
                <c:pt idx="195">
                  <c:v>2.3252118342502223E-2</c:v>
                </c:pt>
                <c:pt idx="196">
                  <c:v>-1.2714901447524874E-2</c:v>
                </c:pt>
                <c:pt idx="197">
                  <c:v>-3.272432699431099E-3</c:v>
                </c:pt>
                <c:pt idx="198">
                  <c:v>-4.479706218333622E-2</c:v>
                </c:pt>
                <c:pt idx="199">
                  <c:v>1.841103230400332E-2</c:v>
                </c:pt>
                <c:pt idx="200">
                  <c:v>3.4221790047151764E-2</c:v>
                </c:pt>
                <c:pt idx="201">
                  <c:v>-2.651033270013977E-2</c:v>
                </c:pt>
                <c:pt idx="202">
                  <c:v>2.0783474136885742E-2</c:v>
                </c:pt>
                <c:pt idx="203">
                  <c:v>-7.0835855541118944E-2</c:v>
                </c:pt>
                <c:pt idx="204">
                  <c:v>-2.320626255893336E-2</c:v>
                </c:pt>
                <c:pt idx="205">
                  <c:v>4.0546094394350009E-2</c:v>
                </c:pt>
                <c:pt idx="206">
                  <c:v>-4.0946050853960386E-3</c:v>
                </c:pt>
                <c:pt idx="207">
                  <c:v>5.8791990478671112E-2</c:v>
                </c:pt>
                <c:pt idx="208">
                  <c:v>7.7076793541440381E-3</c:v>
                </c:pt>
                <c:pt idx="209">
                  <c:v>3.4863052043057299E-2</c:v>
                </c:pt>
                <c:pt idx="210">
                  <c:v>-2.3542673154893314E-2</c:v>
                </c:pt>
                <c:pt idx="211">
                  <c:v>-3.6716537445260085E-3</c:v>
                </c:pt>
                <c:pt idx="212">
                  <c:v>-2.7705554722652105E-2</c:v>
                </c:pt>
                <c:pt idx="213">
                  <c:v>1.5944599866833383E-2</c:v>
                </c:pt>
                <c:pt idx="214">
                  <c:v>5.2940216079465238E-2</c:v>
                </c:pt>
                <c:pt idx="215">
                  <c:v>-1.5756361546758337E-2</c:v>
                </c:pt>
                <c:pt idx="216">
                  <c:v>-1.3928520251153192E-2</c:v>
                </c:pt>
                <c:pt idx="217">
                  <c:v>8.6636605778720645E-3</c:v>
                </c:pt>
                <c:pt idx="218">
                  <c:v>3.0806771642757462E-2</c:v>
                </c:pt>
                <c:pt idx="219">
                  <c:v>1.067935146484186E-2</c:v>
                </c:pt>
                <c:pt idx="220">
                  <c:v>-1.7318068149711895E-2</c:v>
                </c:pt>
                <c:pt idx="221">
                  <c:v>-4.4588872521803311E-2</c:v>
                </c:pt>
                <c:pt idx="222">
                  <c:v>-1.1897033911846055E-2</c:v>
                </c:pt>
                <c:pt idx="223">
                  <c:v>1.4521707334617195E-2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D-46D8-962B-0FCFDAA7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6719"/>
        <c:axId val="1666564831"/>
      </c:lineChart>
      <c:catAx>
        <c:axId val="1735616719"/>
        <c:scaling>
          <c:orientation val="minMax"/>
        </c:scaling>
        <c:delete val="0"/>
        <c:axPos val="b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564831"/>
        <c:crosses val="autoZero"/>
        <c:auto val="1"/>
        <c:lblAlgn val="ctr"/>
        <c:lblOffset val="100"/>
        <c:tickMarkSkip val="25"/>
        <c:noMultiLvlLbl val="0"/>
      </c:catAx>
      <c:valAx>
        <c:axId val="16665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61671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ЛД МРСК СК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Гипотеза_нед_доходность!$C$2:$C$225</c:f>
              <c:numCache>
                <c:formatCode>General</c:formatCode>
                <c:ptCount val="224"/>
                <c:pt idx="0">
                  <c:v>2.8882874148786146E-2</c:v>
                </c:pt>
                <c:pt idx="1">
                  <c:v>6.7178537756711523E-2</c:v>
                </c:pt>
                <c:pt idx="2">
                  <c:v>-3.3997608541419616E-2</c:v>
                </c:pt>
                <c:pt idx="3">
                  <c:v>-3.540192705091607E-2</c:v>
                </c:pt>
                <c:pt idx="4">
                  <c:v>-9.0498355199178145E-3</c:v>
                </c:pt>
                <c:pt idx="5">
                  <c:v>-1.8349138668196541E-2</c:v>
                </c:pt>
                <c:pt idx="6">
                  <c:v>-6.7010710282960198E-2</c:v>
                </c:pt>
                <c:pt idx="7">
                  <c:v>5.1458297275475406E-2</c:v>
                </c:pt>
                <c:pt idx="8">
                  <c:v>2.1706278581863074E-2</c:v>
                </c:pt>
                <c:pt idx="9">
                  <c:v>5.6647035664652005E-2</c:v>
                </c:pt>
                <c:pt idx="10">
                  <c:v>-8.7336799687545534E-3</c:v>
                </c:pt>
                <c:pt idx="11">
                  <c:v>-4.1797128678461588E-2</c:v>
                </c:pt>
                <c:pt idx="12">
                  <c:v>3.044142381228273E-3</c:v>
                </c:pt>
                <c:pt idx="13">
                  <c:v>-2.1506205220963505E-2</c:v>
                </c:pt>
                <c:pt idx="14">
                  <c:v>-2.2117805253618991E-2</c:v>
                </c:pt>
                <c:pt idx="15">
                  <c:v>-6.4102783609190543E-3</c:v>
                </c:pt>
                <c:pt idx="16">
                  <c:v>6.4102783609190188E-3</c:v>
                </c:pt>
                <c:pt idx="17">
                  <c:v>-4.2420715883952138E-2</c:v>
                </c:pt>
                <c:pt idx="18">
                  <c:v>0</c:v>
                </c:pt>
                <c:pt idx="19">
                  <c:v>0</c:v>
                </c:pt>
                <c:pt idx="20">
                  <c:v>-1.3423020332140661E-2</c:v>
                </c:pt>
                <c:pt idx="21">
                  <c:v>-5.2004784990314586E-2</c:v>
                </c:pt>
                <c:pt idx="22">
                  <c:v>7.0922283094918366E-3</c:v>
                </c:pt>
                <c:pt idx="23">
                  <c:v>3.5273405179684406E-3</c:v>
                </c:pt>
                <c:pt idx="24">
                  <c:v>2.0906684819313643E-2</c:v>
                </c:pt>
                <c:pt idx="25">
                  <c:v>-4.2259809289882613E-2</c:v>
                </c:pt>
                <c:pt idx="26">
                  <c:v>-7.2202479734870201E-3</c:v>
                </c:pt>
                <c:pt idx="27">
                  <c:v>-2.5689486115311012E-2</c:v>
                </c:pt>
                <c:pt idx="28">
                  <c:v>-1.1090686694158284E-2</c:v>
                </c:pt>
                <c:pt idx="29">
                  <c:v>4.0078223567410524E-2</c:v>
                </c:pt>
                <c:pt idx="30">
                  <c:v>-5.5059777183027431E-2</c:v>
                </c:pt>
                <c:pt idx="31">
                  <c:v>1.1257154524634468E-2</c:v>
                </c:pt>
                <c:pt idx="32">
                  <c:v>-6.5534041379072816E-2</c:v>
                </c:pt>
                <c:pt idx="33">
                  <c:v>1.9724505347778573E-2</c:v>
                </c:pt>
                <c:pt idx="34">
                  <c:v>-1.5748356968139282E-2</c:v>
                </c:pt>
                <c:pt idx="35">
                  <c:v>0</c:v>
                </c:pt>
                <c:pt idx="36">
                  <c:v>-1.1976191046715762E-2</c:v>
                </c:pt>
                <c:pt idx="37">
                  <c:v>0</c:v>
                </c:pt>
                <c:pt idx="38">
                  <c:v>-1.6194685919980606E-2</c:v>
                </c:pt>
                <c:pt idx="39">
                  <c:v>2.0202707317519469E-2</c:v>
                </c:pt>
                <c:pt idx="40">
                  <c:v>1.1928570865273812E-2</c:v>
                </c:pt>
                <c:pt idx="41">
                  <c:v>8.0972102326193028E-3</c:v>
                </c:pt>
                <c:pt idx="42">
                  <c:v>-1.2170535620255179E-2</c:v>
                </c:pt>
                <c:pt idx="43">
                  <c:v>0</c:v>
                </c:pt>
                <c:pt idx="44">
                  <c:v>-1.2320484388040624E-2</c:v>
                </c:pt>
                <c:pt idx="45">
                  <c:v>1.639380977567657E-2</c:v>
                </c:pt>
                <c:pt idx="46">
                  <c:v>7.4398290053859326E-2</c:v>
                </c:pt>
                <c:pt idx="47">
                  <c:v>-1.9048194970694474E-2</c:v>
                </c:pt>
                <c:pt idx="48">
                  <c:v>-2.8675799976666309E-2</c:v>
                </c:pt>
                <c:pt idx="49">
                  <c:v>6.8992871486951421E-2</c:v>
                </c:pt>
                <c:pt idx="50">
                  <c:v>1.904819497069463E-2</c:v>
                </c:pt>
                <c:pt idx="51">
                  <c:v>-6.309169193264721E-3</c:v>
                </c:pt>
                <c:pt idx="52">
                  <c:v>-5.5298640196225754E-2</c:v>
                </c:pt>
                <c:pt idx="53">
                  <c:v>-1.0084119066625935E-2</c:v>
                </c:pt>
                <c:pt idx="54">
                  <c:v>-6.7796869853788038E-3</c:v>
                </c:pt>
                <c:pt idx="55">
                  <c:v>-6.3178901621531558E-2</c:v>
                </c:pt>
                <c:pt idx="56">
                  <c:v>1.4388737452099452E-2</c:v>
                </c:pt>
                <c:pt idx="57">
                  <c:v>1.4184634991956381E-2</c:v>
                </c:pt>
                <c:pt idx="58">
                  <c:v>-2.4956731973867507E-2</c:v>
                </c:pt>
                <c:pt idx="59">
                  <c:v>2.4956731973867458E-2</c:v>
                </c:pt>
                <c:pt idx="60">
                  <c:v>-3.5273405179682992E-3</c:v>
                </c:pt>
                <c:pt idx="61">
                  <c:v>7.3652909574765404E-2</c:v>
                </c:pt>
                <c:pt idx="62">
                  <c:v>-2.9629651306568496E-3</c:v>
                </c:pt>
                <c:pt idx="63">
                  <c:v>2.3461486678997966E-2</c:v>
                </c:pt>
                <c:pt idx="64">
                  <c:v>2.8943580263645565E-3</c:v>
                </c:pt>
                <c:pt idx="65">
                  <c:v>-5.7971176843259579E-3</c:v>
                </c:pt>
                <c:pt idx="66">
                  <c:v>-2.6511125548331852E-2</c:v>
                </c:pt>
                <c:pt idx="67">
                  <c:v>4.380262265839284E-2</c:v>
                </c:pt>
                <c:pt idx="68">
                  <c:v>-1.7291497110060994E-2</c:v>
                </c:pt>
                <c:pt idx="69">
                  <c:v>-2.9112102074584415E-3</c:v>
                </c:pt>
                <c:pt idx="70">
                  <c:v>2.8737609767356946E-2</c:v>
                </c:pt>
                <c:pt idx="71">
                  <c:v>-2.8737609767356911E-2</c:v>
                </c:pt>
                <c:pt idx="72">
                  <c:v>-3.5612071788876855E-2</c:v>
                </c:pt>
                <c:pt idx="73">
                  <c:v>-6.5546077897870994E-2</c:v>
                </c:pt>
                <c:pt idx="74">
                  <c:v>2.2329476398088577E-2</c:v>
                </c:pt>
                <c:pt idx="75">
                  <c:v>-2.5560496979535219E-2</c:v>
                </c:pt>
                <c:pt idx="76">
                  <c:v>3.23102058144654E-3</c:v>
                </c:pt>
                <c:pt idx="77">
                  <c:v>5.6441310904951629E-2</c:v>
                </c:pt>
                <c:pt idx="78">
                  <c:v>-3.0534374868901202E-3</c:v>
                </c:pt>
                <c:pt idx="79">
                  <c:v>8.0231690004250927E-2</c:v>
                </c:pt>
                <c:pt idx="80">
                  <c:v>-2.2701485345391855E-3</c:v>
                </c:pt>
                <c:pt idx="81">
                  <c:v>-2.7651531330510123E-2</c:v>
                </c:pt>
                <c:pt idx="82">
                  <c:v>3.6701366850427963E-2</c:v>
                </c:pt>
                <c:pt idx="83">
                  <c:v>7.7961541469711917E-2</c:v>
                </c:pt>
                <c:pt idx="84">
                  <c:v>-1.2578782206860185E-2</c:v>
                </c:pt>
                <c:pt idx="85">
                  <c:v>4.210532536343679E-3</c:v>
                </c:pt>
                <c:pt idx="86">
                  <c:v>-4.0734463337215275E-2</c:v>
                </c:pt>
                <c:pt idx="87">
                  <c:v>-3.8221212820197741E-2</c:v>
                </c:pt>
                <c:pt idx="88">
                  <c:v>-6.7139302837628562E-2</c:v>
                </c:pt>
                <c:pt idx="89">
                  <c:v>5.4067221270275793E-2</c:v>
                </c:pt>
                <c:pt idx="90">
                  <c:v>-7.9260652724206029E-3</c:v>
                </c:pt>
                <c:pt idx="91">
                  <c:v>0</c:v>
                </c:pt>
                <c:pt idx="92">
                  <c:v>-2.4162249279079936E-2</c:v>
                </c:pt>
                <c:pt idx="93">
                  <c:v>2.9455102297569658E-3</c:v>
                </c:pt>
                <c:pt idx="94">
                  <c:v>-2.2989518224698833E-2</c:v>
                </c:pt>
                <c:pt idx="95">
                  <c:v>-3.5506688456909644E-2</c:v>
                </c:pt>
                <c:pt idx="96">
                  <c:v>-1.5174798019235115E-2</c:v>
                </c:pt>
                <c:pt idx="97">
                  <c:v>-5.338787341806156E-2</c:v>
                </c:pt>
                <c:pt idx="98">
                  <c:v>0</c:v>
                </c:pt>
                <c:pt idx="99">
                  <c:v>-3.9478810973787463E-2</c:v>
                </c:pt>
                <c:pt idx="100">
                  <c:v>1.0016778243471209E-2</c:v>
                </c:pt>
                <c:pt idx="101">
                  <c:v>4.228272115937759E-2</c:v>
                </c:pt>
                <c:pt idx="102">
                  <c:v>-5.310982531394829E-2</c:v>
                </c:pt>
                <c:pt idx="103">
                  <c:v>-4.0190880583245339E-2</c:v>
                </c:pt>
                <c:pt idx="104">
                  <c:v>8.173988349611766E-2</c:v>
                </c:pt>
                <c:pt idx="105">
                  <c:v>1.3245226750020723E-2</c:v>
                </c:pt>
                <c:pt idx="106">
                  <c:v>-6.8053463245015641E-2</c:v>
                </c:pt>
                <c:pt idx="107">
                  <c:v>4.1385216162854281E-2</c:v>
                </c:pt>
                <c:pt idx="108">
                  <c:v>1.8742181809740664E-2</c:v>
                </c:pt>
                <c:pt idx="109">
                  <c:v>-2.6560440581162963E-3</c:v>
                </c:pt>
                <c:pt idx="110">
                  <c:v>-1.0695289116747919E-2</c:v>
                </c:pt>
                <c:pt idx="111">
                  <c:v>4.7252884850545511E-2</c:v>
                </c:pt>
                <c:pt idx="112">
                  <c:v>7.1724180798445586E-2</c:v>
                </c:pt>
                <c:pt idx="113">
                  <c:v>1.8913093306486994E-2</c:v>
                </c:pt>
                <c:pt idx="114">
                  <c:v>4.6729056993924231E-3</c:v>
                </c:pt>
                <c:pt idx="115">
                  <c:v>-1.1723463696059259E-2</c:v>
                </c:pt>
                <c:pt idx="116">
                  <c:v>-7.8844035241489828E-3</c:v>
                </c:pt>
                <c:pt idx="117">
                  <c:v>-1.0610179112015459E-2</c:v>
                </c:pt>
                <c:pt idx="118">
                  <c:v>-3.8786025035156421E-2</c:v>
                </c:pt>
                <c:pt idx="119">
                  <c:v>-2.8288562004777137E-3</c:v>
                </c:pt>
                <c:pt idx="120">
                  <c:v>-2.8737609767356911E-2</c:v>
                </c:pt>
                <c:pt idx="121">
                  <c:v>7.5772558472330206E-2</c:v>
                </c:pt>
                <c:pt idx="122">
                  <c:v>-8.1411575836997738E-3</c:v>
                </c:pt>
                <c:pt idx="123">
                  <c:v>4.5280704533156496E-2</c:v>
                </c:pt>
                <c:pt idx="124">
                  <c:v>-1.3106347505300547E-2</c:v>
                </c:pt>
                <c:pt idx="125">
                  <c:v>5.1425211807437185E-2</c:v>
                </c:pt>
                <c:pt idx="126">
                  <c:v>-3.0536723860081535E-2</c:v>
                </c:pt>
                <c:pt idx="127">
                  <c:v>-6.9546734696900939E-2</c:v>
                </c:pt>
                <c:pt idx="128">
                  <c:v>-1.3947227480850441E-2</c:v>
                </c:pt>
                <c:pt idx="129">
                  <c:v>-2.8491955794306158E-2</c:v>
                </c:pt>
                <c:pt idx="130">
                  <c:v>5.071509257901622E-2</c:v>
                </c:pt>
                <c:pt idx="131">
                  <c:v>5.4794657646255705E-3</c:v>
                </c:pt>
                <c:pt idx="132">
                  <c:v>-1.6529301951210582E-2</c:v>
                </c:pt>
                <c:pt idx="133">
                  <c:v>-8.3682496705165792E-3</c:v>
                </c:pt>
                <c:pt idx="134">
                  <c:v>-1.694955831377332E-2</c:v>
                </c:pt>
                <c:pt idx="135">
                  <c:v>-5.7143012634387758E-3</c:v>
                </c:pt>
                <c:pt idx="136">
                  <c:v>-5.7471422555678475E-3</c:v>
                </c:pt>
                <c:pt idx="137">
                  <c:v>-1.4514042884254071E-2</c:v>
                </c:pt>
                <c:pt idx="138">
                  <c:v>-2.3669744085904849E-2</c:v>
                </c:pt>
                <c:pt idx="139">
                  <c:v>1.7804624633506686E-2</c:v>
                </c:pt>
                <c:pt idx="140">
                  <c:v>-8.8365818004981118E-3</c:v>
                </c:pt>
                <c:pt idx="141">
                  <c:v>-1.1904902506318314E-2</c:v>
                </c:pt>
                <c:pt idx="142">
                  <c:v>-1.5083242211328476E-2</c:v>
                </c:pt>
                <c:pt idx="143">
                  <c:v>-3.044142381228244E-3</c:v>
                </c:pt>
                <c:pt idx="144">
                  <c:v>1.2121360532345041E-2</c:v>
                </c:pt>
                <c:pt idx="145">
                  <c:v>-1.5174798019235115E-2</c:v>
                </c:pt>
                <c:pt idx="146">
                  <c:v>-1.230784767459704E-2</c:v>
                </c:pt>
                <c:pt idx="147">
                  <c:v>1.8405427542715343E-2</c:v>
                </c:pt>
                <c:pt idx="148">
                  <c:v>-9.1603693986641657E-3</c:v>
                </c:pt>
                <c:pt idx="149">
                  <c:v>-2.1706278581863171E-2</c:v>
                </c:pt>
                <c:pt idx="150">
                  <c:v>-3.1397200046676412E-3</c:v>
                </c:pt>
                <c:pt idx="151">
                  <c:v>9.3897403498391374E-3</c:v>
                </c:pt>
                <c:pt idx="152">
                  <c:v>2.461662763535603E-2</c:v>
                </c:pt>
                <c:pt idx="153">
                  <c:v>-2.7736754971599636E-2</c:v>
                </c:pt>
                <c:pt idx="154">
                  <c:v>-2.2117805253618991E-2</c:v>
                </c:pt>
                <c:pt idx="155">
                  <c:v>-9.6308930609613E-3</c:v>
                </c:pt>
                <c:pt idx="156">
                  <c:v>-3.2789822822990838E-2</c:v>
                </c:pt>
                <c:pt idx="157">
                  <c:v>-3.3389012655147096E-3</c:v>
                </c:pt>
                <c:pt idx="158">
                  <c:v>-1.0084119066625935E-2</c:v>
                </c:pt>
                <c:pt idx="159">
                  <c:v>1.0084119066626008E-2</c:v>
                </c:pt>
                <c:pt idx="160">
                  <c:v>1.3289232118682706E-2</c:v>
                </c:pt>
                <c:pt idx="161">
                  <c:v>1.7271586508660716E-2</c:v>
                </c:pt>
                <c:pt idx="162">
                  <c:v>1.398624197473987E-2</c:v>
                </c:pt>
                <c:pt idx="163">
                  <c:v>-1.7513582492708357E-2</c:v>
                </c:pt>
                <c:pt idx="164">
                  <c:v>1.054491317661504E-2</c:v>
                </c:pt>
                <c:pt idx="165">
                  <c:v>-2.801122279711779E-3</c:v>
                </c:pt>
                <c:pt idx="166">
                  <c:v>0</c:v>
                </c:pt>
                <c:pt idx="167">
                  <c:v>4.0088298068344935E-2</c:v>
                </c:pt>
                <c:pt idx="168">
                  <c:v>-4.2913158703899688E-2</c:v>
                </c:pt>
                <c:pt idx="169">
                  <c:v>2.8248606355546191E-3</c:v>
                </c:pt>
                <c:pt idx="170">
                  <c:v>-5.6577237198588374E-3</c:v>
                </c:pt>
                <c:pt idx="171">
                  <c:v>-7.1174677688639896E-3</c:v>
                </c:pt>
                <c:pt idx="172">
                  <c:v>7.1174677688639549E-3</c:v>
                </c:pt>
                <c:pt idx="173">
                  <c:v>2.8328630843041072E-3</c:v>
                </c:pt>
                <c:pt idx="174">
                  <c:v>9.8522964430116395E-3</c:v>
                </c:pt>
                <c:pt idx="175">
                  <c:v>2.7972046210612191E-3</c:v>
                </c:pt>
                <c:pt idx="176">
                  <c:v>1.3956736389747558E-3</c:v>
                </c:pt>
                <c:pt idx="177">
                  <c:v>8.3333815591444607E-3</c:v>
                </c:pt>
                <c:pt idx="178">
                  <c:v>-9.7290551981191499E-3</c:v>
                </c:pt>
                <c:pt idx="179">
                  <c:v>-2.1172279926055602E-2</c:v>
                </c:pt>
                <c:pt idx="180">
                  <c:v>2.2567953565030281E-2</c:v>
                </c:pt>
                <c:pt idx="181">
                  <c:v>-9.8108705642593348E-3</c:v>
                </c:pt>
                <c:pt idx="182">
                  <c:v>6.2776406144171806E-2</c:v>
                </c:pt>
                <c:pt idx="183">
                  <c:v>-3.2260862218221324E-2</c:v>
                </c:pt>
                <c:pt idx="184">
                  <c:v>3.2260862218221262E-2</c:v>
                </c:pt>
                <c:pt idx="185">
                  <c:v>3.125254350410453E-2</c:v>
                </c:pt>
                <c:pt idx="186">
                  <c:v>-1.2903404835907841E-2</c:v>
                </c:pt>
                <c:pt idx="187">
                  <c:v>7.4107972153721835E-2</c:v>
                </c:pt>
                <c:pt idx="188">
                  <c:v>-5.4273922525688308E-2</c:v>
                </c:pt>
                <c:pt idx="189">
                  <c:v>-2.2240789658598582E-2</c:v>
                </c:pt>
                <c:pt idx="190">
                  <c:v>2.7724548014854983E-2</c:v>
                </c:pt>
                <c:pt idx="191">
                  <c:v>-1.178795575204224E-2</c:v>
                </c:pt>
                <c:pt idx="192">
                  <c:v>5.4910438008595588E-2</c:v>
                </c:pt>
                <c:pt idx="193">
                  <c:v>-2.7673521676748806E-2</c:v>
                </c:pt>
                <c:pt idx="194">
                  <c:v>-8.8079182750459853E-2</c:v>
                </c:pt>
                <c:pt idx="195">
                  <c:v>-3.9826957488308785E-2</c:v>
                </c:pt>
                <c:pt idx="196">
                  <c:v>-5.35619921381221E-2</c:v>
                </c:pt>
                <c:pt idx="197">
                  <c:v>-3.582278185357532E-2</c:v>
                </c:pt>
                <c:pt idx="198">
                  <c:v>-7.4738688037134085E-2</c:v>
                </c:pt>
                <c:pt idx="199">
                  <c:v>-3.5316671924899734E-2</c:v>
                </c:pt>
                <c:pt idx="200">
                  <c:v>3.7837152150234914E-2</c:v>
                </c:pt>
                <c:pt idx="201">
                  <c:v>5.4274760888851172E-2</c:v>
                </c:pt>
                <c:pt idx="202">
                  <c:v>-6.8459395880807711E-2</c:v>
                </c:pt>
                <c:pt idx="203">
                  <c:v>-9.7617772019537308E-3</c:v>
                </c:pt>
                <c:pt idx="204">
                  <c:v>-1.1024190557880903E-2</c:v>
                </c:pt>
                <c:pt idx="205">
                  <c:v>-1.647096059592441E-2</c:v>
                </c:pt>
                <c:pt idx="206">
                  <c:v>-3.3778844760992639E-2</c:v>
                </c:pt>
                <c:pt idx="207">
                  <c:v>6.4730220553475062E-2</c:v>
                </c:pt>
                <c:pt idx="208">
                  <c:v>-3.9289720709636211E-2</c:v>
                </c:pt>
                <c:pt idx="209">
                  <c:v>2.3894873973814854E-3</c:v>
                </c:pt>
                <c:pt idx="210">
                  <c:v>1.1272738772522215E-2</c:v>
                </c:pt>
                <c:pt idx="211">
                  <c:v>-5.5182231388090905E-2</c:v>
                </c:pt>
                <c:pt idx="212">
                  <c:v>-3.4245578513167459E-2</c:v>
                </c:pt>
                <c:pt idx="213">
                  <c:v>-3.2789822822990838E-2</c:v>
                </c:pt>
                <c:pt idx="214">
                  <c:v>6.4538521137571164E-2</c:v>
                </c:pt>
                <c:pt idx="215">
                  <c:v>-6.2540518474898152E-2</c:v>
                </c:pt>
                <c:pt idx="216">
                  <c:v>-3.3322256758096789E-3</c:v>
                </c:pt>
                <c:pt idx="217">
                  <c:v>-6.0261313931557637E-3</c:v>
                </c:pt>
                <c:pt idx="218">
                  <c:v>4.6901258504136239E-3</c:v>
                </c:pt>
                <c:pt idx="219">
                  <c:v>4.8917479721198531E-2</c:v>
                </c:pt>
                <c:pt idx="220">
                  <c:v>1.2722648026566937E-3</c:v>
                </c:pt>
                <c:pt idx="221">
                  <c:v>-1.3440202315113798E-2</c:v>
                </c:pt>
                <c:pt idx="222">
                  <c:v>4.411553393219423E-2</c:v>
                </c:pt>
                <c:pt idx="223">
                  <c:v>-3.5774131701104578E-2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E-4FDE-BF10-BA614D9C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6719"/>
        <c:axId val="1666564831"/>
      </c:lineChart>
      <c:catAx>
        <c:axId val="1735616719"/>
        <c:scaling>
          <c:orientation val="minMax"/>
        </c:scaling>
        <c:delete val="0"/>
        <c:axPos val="b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564831"/>
        <c:crosses val="autoZero"/>
        <c:auto val="1"/>
        <c:lblAlgn val="ctr"/>
        <c:lblOffset val="100"/>
        <c:tickMarkSkip val="25"/>
        <c:noMultiLvlLbl val="0"/>
      </c:catAx>
      <c:valAx>
        <c:axId val="16665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61671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ЛД Роснефть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Гипотеза_нед_доходность!$D$2:$D$225</c:f>
              <c:numCache>
                <c:formatCode>General</c:formatCode>
                <c:ptCount val="224"/>
                <c:pt idx="0">
                  <c:v>-5.7442234062017254E-2</c:v>
                </c:pt>
                <c:pt idx="1">
                  <c:v>-8.8788719689305087E-3</c:v>
                </c:pt>
                <c:pt idx="2">
                  <c:v>-8.3229777166583894E-3</c:v>
                </c:pt>
                <c:pt idx="3">
                  <c:v>-2.5930579921002447E-2</c:v>
                </c:pt>
                <c:pt idx="4">
                  <c:v>-3.7040689586761238E-3</c:v>
                </c:pt>
                <c:pt idx="5">
                  <c:v>8.5570339329796054E-3</c:v>
                </c:pt>
                <c:pt idx="6">
                  <c:v>-6.6058138017178998E-3</c:v>
                </c:pt>
                <c:pt idx="7">
                  <c:v>1.1435341202924476E-2</c:v>
                </c:pt>
                <c:pt idx="8">
                  <c:v>-7.7384793215982423E-3</c:v>
                </c:pt>
                <c:pt idx="9">
                  <c:v>-2.976468865124365E-2</c:v>
                </c:pt>
                <c:pt idx="10">
                  <c:v>-6.5739722483205282E-2</c:v>
                </c:pt>
                <c:pt idx="11">
                  <c:v>1.1683616708486156E-2</c:v>
                </c:pt>
                <c:pt idx="12">
                  <c:v>3.5069471995868622E-2</c:v>
                </c:pt>
                <c:pt idx="13">
                  <c:v>1.9386713800190084E-2</c:v>
                </c:pt>
                <c:pt idx="14">
                  <c:v>-6.5459539872807669E-3</c:v>
                </c:pt>
                <c:pt idx="15">
                  <c:v>-6.1484603004524595E-3</c:v>
                </c:pt>
                <c:pt idx="16">
                  <c:v>2.178735418490723E-2</c:v>
                </c:pt>
                <c:pt idx="17">
                  <c:v>-5.0386264846907933E-2</c:v>
                </c:pt>
                <c:pt idx="18">
                  <c:v>7.0442409700536182E-2</c:v>
                </c:pt>
                <c:pt idx="19">
                  <c:v>-4.8703113738880208E-3</c:v>
                </c:pt>
                <c:pt idx="20">
                  <c:v>4.5844385584193646E-2</c:v>
                </c:pt>
                <c:pt idx="21">
                  <c:v>-4.7118812264754839E-2</c:v>
                </c:pt>
                <c:pt idx="22">
                  <c:v>4.6104510524483021E-2</c:v>
                </c:pt>
                <c:pt idx="23">
                  <c:v>-8.15166527380831E-3</c:v>
                </c:pt>
                <c:pt idx="24">
                  <c:v>6.3233255059830743E-3</c:v>
                </c:pt>
                <c:pt idx="25">
                  <c:v>4.0252495257415505E-2</c:v>
                </c:pt>
                <c:pt idx="26">
                  <c:v>-7.1227509288367755E-2</c:v>
                </c:pt>
                <c:pt idx="27">
                  <c:v>-1.6067998971819625E-2</c:v>
                </c:pt>
                <c:pt idx="28">
                  <c:v>-5.2279390513210844E-2</c:v>
                </c:pt>
                <c:pt idx="29">
                  <c:v>3.9455514419913608E-4</c:v>
                </c:pt>
                <c:pt idx="30">
                  <c:v>1.798328369333033E-2</c:v>
                </c:pt>
                <c:pt idx="31">
                  <c:v>2.5438877756947656E-2</c:v>
                </c:pt>
                <c:pt idx="32">
                  <c:v>-1.5415663542059865E-2</c:v>
                </c:pt>
                <c:pt idx="33">
                  <c:v>4.5735106774836679E-2</c:v>
                </c:pt>
                <c:pt idx="34">
                  <c:v>-1.737245686671458E-2</c:v>
                </c:pt>
                <c:pt idx="35">
                  <c:v>-6.4488808229604358E-2</c:v>
                </c:pt>
                <c:pt idx="36">
                  <c:v>-2.6598384469647317E-2</c:v>
                </c:pt>
                <c:pt idx="37">
                  <c:v>2.3810648693718607E-2</c:v>
                </c:pt>
                <c:pt idx="38">
                  <c:v>-1.9938229710110462E-2</c:v>
                </c:pt>
                <c:pt idx="39">
                  <c:v>2.9858945996858319E-2</c:v>
                </c:pt>
                <c:pt idx="40">
                  <c:v>-3.362012461734606E-3</c:v>
                </c:pt>
                <c:pt idx="41">
                  <c:v>3.2854940671520165E-2</c:v>
                </c:pt>
                <c:pt idx="42">
                  <c:v>-3.929885508037205E-2</c:v>
                </c:pt>
                <c:pt idx="43">
                  <c:v>2.2825787858857461E-2</c:v>
                </c:pt>
                <c:pt idx="44">
                  <c:v>2.2669422357358113E-2</c:v>
                </c:pt>
                <c:pt idx="45">
                  <c:v>6.4748082658431225E-2</c:v>
                </c:pt>
                <c:pt idx="46">
                  <c:v>-2.1528533611009783E-3</c:v>
                </c:pt>
                <c:pt idx="47">
                  <c:v>4.5215511896447395E-2</c:v>
                </c:pt>
                <c:pt idx="48">
                  <c:v>-8.906540816203113E-3</c:v>
                </c:pt>
                <c:pt idx="49">
                  <c:v>3.9096535827901333E-2</c:v>
                </c:pt>
                <c:pt idx="50">
                  <c:v>-6.472847270049388E-2</c:v>
                </c:pt>
                <c:pt idx="51">
                  <c:v>-1.9489606383523234E-2</c:v>
                </c:pt>
                <c:pt idx="52">
                  <c:v>6.1795345726469043E-3</c:v>
                </c:pt>
                <c:pt idx="53">
                  <c:v>-1.2553438779043018E-2</c:v>
                </c:pt>
                <c:pt idx="54">
                  <c:v>-1.8415567250996086E-2</c:v>
                </c:pt>
                <c:pt idx="55">
                  <c:v>7.0823337073727052E-2</c:v>
                </c:pt>
                <c:pt idx="56">
                  <c:v>-5.2251824403311775E-2</c:v>
                </c:pt>
                <c:pt idx="57">
                  <c:v>3.9742353754743547E-2</c:v>
                </c:pt>
                <c:pt idx="58">
                  <c:v>-3.6030665011516053E-3</c:v>
                </c:pt>
                <c:pt idx="59">
                  <c:v>-2.2664290518726399E-2</c:v>
                </c:pt>
                <c:pt idx="60">
                  <c:v>3.0305349495328843E-2</c:v>
                </c:pt>
                <c:pt idx="61">
                  <c:v>-2.6676331777429042E-2</c:v>
                </c:pt>
                <c:pt idx="62">
                  <c:v>1.3427116585911631E-2</c:v>
                </c:pt>
                <c:pt idx="63">
                  <c:v>2.8755222235328538E-3</c:v>
                </c:pt>
                <c:pt idx="64">
                  <c:v>5.3550077958341942E-2</c:v>
                </c:pt>
                <c:pt idx="65">
                  <c:v>4.2881712365661932E-3</c:v>
                </c:pt>
                <c:pt idx="66">
                  <c:v>-1.8559502793343851E-3</c:v>
                </c:pt>
                <c:pt idx="67">
                  <c:v>3.5101174795182002E-2</c:v>
                </c:pt>
                <c:pt idx="68">
                  <c:v>-4.2862146505418686E-3</c:v>
                </c:pt>
                <c:pt idx="69">
                  <c:v>-1.3391189090148482E-2</c:v>
                </c:pt>
                <c:pt idx="70">
                  <c:v>-3.7923983704509091E-2</c:v>
                </c:pt>
                <c:pt idx="71">
                  <c:v>-3.7995077127800417E-3</c:v>
                </c:pt>
                <c:pt idx="72">
                  <c:v>3.5525415510949135E-2</c:v>
                </c:pt>
                <c:pt idx="73">
                  <c:v>-2.7359724177315733E-2</c:v>
                </c:pt>
                <c:pt idx="74">
                  <c:v>1.6134029029164117E-2</c:v>
                </c:pt>
                <c:pt idx="75">
                  <c:v>-2.2836662311037072E-2</c:v>
                </c:pt>
                <c:pt idx="76">
                  <c:v>2.9235492095380593E-4</c:v>
                </c:pt>
                <c:pt idx="77">
                  <c:v>-1.5020161631197314E-2</c:v>
                </c:pt>
                <c:pt idx="78">
                  <c:v>1.3264748658483101E-2</c:v>
                </c:pt>
                <c:pt idx="79">
                  <c:v>5.0796893285274723E-2</c:v>
                </c:pt>
                <c:pt idx="80">
                  <c:v>-2.5903623621944181E-2</c:v>
                </c:pt>
                <c:pt idx="81">
                  <c:v>-1.1531197599189679E-2</c:v>
                </c:pt>
                <c:pt idx="82">
                  <c:v>-1.2894908298717507E-3</c:v>
                </c:pt>
                <c:pt idx="83">
                  <c:v>3.673623982561932E-2</c:v>
                </c:pt>
                <c:pt idx="84">
                  <c:v>-1.0377038795477141E-2</c:v>
                </c:pt>
                <c:pt idx="85">
                  <c:v>-5.2239615552198165E-2</c:v>
                </c:pt>
                <c:pt idx="86">
                  <c:v>-6.4538521137571178E-2</c:v>
                </c:pt>
                <c:pt idx="87">
                  <c:v>-1.9132298081157392E-2</c:v>
                </c:pt>
                <c:pt idx="88">
                  <c:v>-6.6025510259149434E-2</c:v>
                </c:pt>
                <c:pt idx="89">
                  <c:v>-1.7475578361207779E-3</c:v>
                </c:pt>
                <c:pt idx="90">
                  <c:v>3.8089238241221499E-3</c:v>
                </c:pt>
                <c:pt idx="91">
                  <c:v>2.456510912732069E-2</c:v>
                </c:pt>
                <c:pt idx="92">
                  <c:v>3.776322542520371E-2</c:v>
                </c:pt>
                <c:pt idx="93">
                  <c:v>5.2120468617081811E-3</c:v>
                </c:pt>
                <c:pt idx="94">
                  <c:v>-1.5245650219406373E-2</c:v>
                </c:pt>
                <c:pt idx="95">
                  <c:v>-1.5969369128518093E-2</c:v>
                </c:pt>
                <c:pt idx="96">
                  <c:v>-4.5632412952057054E-3</c:v>
                </c:pt>
                <c:pt idx="97">
                  <c:v>-6.8841445451452076E-3</c:v>
                </c:pt>
                <c:pt idx="98">
                  <c:v>-9.9174366573459155E-3</c:v>
                </c:pt>
                <c:pt idx="99">
                  <c:v>1.6474837203505042E-2</c:v>
                </c:pt>
                <c:pt idx="100">
                  <c:v>1.6326534238853118E-3</c:v>
                </c:pt>
                <c:pt idx="101">
                  <c:v>4.9333790168142197E-2</c:v>
                </c:pt>
                <c:pt idx="102">
                  <c:v>-1.6230069120040852E-2</c:v>
                </c:pt>
                <c:pt idx="103">
                  <c:v>6.2912867756113921E-4</c:v>
                </c:pt>
                <c:pt idx="104">
                  <c:v>-1.8885746878682475E-3</c:v>
                </c:pt>
                <c:pt idx="105">
                  <c:v>3.2483962430054407E-2</c:v>
                </c:pt>
                <c:pt idx="106">
                  <c:v>-3.8878999392180709E-2</c:v>
                </c:pt>
                <c:pt idx="107">
                  <c:v>-1.2914086759209601E-2</c:v>
                </c:pt>
                <c:pt idx="108">
                  <c:v>4.8208887317183315E-3</c:v>
                </c:pt>
                <c:pt idx="109">
                  <c:v>8.586578516078967E-3</c:v>
                </c:pt>
                <c:pt idx="110">
                  <c:v>3.5057301384619037E-2</c:v>
                </c:pt>
                <c:pt idx="111">
                  <c:v>1.4969159997857771E-2</c:v>
                </c:pt>
                <c:pt idx="112">
                  <c:v>-9.4281025212016173E-3</c:v>
                </c:pt>
                <c:pt idx="113">
                  <c:v>7.0793971433702968E-3</c:v>
                </c:pt>
                <c:pt idx="114">
                  <c:v>5.1598894874883543E-3</c:v>
                </c:pt>
                <c:pt idx="115">
                  <c:v>-1.8732443816804475E-3</c:v>
                </c:pt>
                <c:pt idx="116">
                  <c:v>6.2131098612533387E-4</c:v>
                </c:pt>
                <c:pt idx="117">
                  <c:v>-1.3129291441792623E-2</c:v>
                </c:pt>
                <c:pt idx="118">
                  <c:v>1.0256500167189282E-2</c:v>
                </c:pt>
                <c:pt idx="119">
                  <c:v>-3.9615787893390791E-2</c:v>
                </c:pt>
                <c:pt idx="120">
                  <c:v>5.9752631900870205E-3</c:v>
                </c:pt>
                <c:pt idx="121">
                  <c:v>1.988606144582538E-2</c:v>
                </c:pt>
                <c:pt idx="122">
                  <c:v>-1.9886061445825449E-2</c:v>
                </c:pt>
                <c:pt idx="123">
                  <c:v>-7.6890596678216147E-3</c:v>
                </c:pt>
                <c:pt idx="124">
                  <c:v>6.7802912766248322E-2</c:v>
                </c:pt>
                <c:pt idx="125">
                  <c:v>3.8980261102269112E-2</c:v>
                </c:pt>
                <c:pt idx="126">
                  <c:v>1.1190428725079242E-2</c:v>
                </c:pt>
                <c:pt idx="127">
                  <c:v>7.0049223919314021E-2</c:v>
                </c:pt>
                <c:pt idx="128">
                  <c:v>-3.4411375601387621E-2</c:v>
                </c:pt>
                <c:pt idx="129">
                  <c:v>-4.6211849222592583E-2</c:v>
                </c:pt>
                <c:pt idx="130">
                  <c:v>-1.0789981779019151E-3</c:v>
                </c:pt>
                <c:pt idx="131">
                  <c:v>3.9612132766028874E-2</c:v>
                </c:pt>
                <c:pt idx="132">
                  <c:v>-5.4215468250015109E-2</c:v>
                </c:pt>
                <c:pt idx="133">
                  <c:v>-1.9755680041411761E-2</c:v>
                </c:pt>
                <c:pt idx="134">
                  <c:v>1.9129505944558731E-2</c:v>
                </c:pt>
                <c:pt idx="135">
                  <c:v>-1.5147023580241175E-2</c:v>
                </c:pt>
                <c:pt idx="136">
                  <c:v>-1.9096122925873729E-3</c:v>
                </c:pt>
                <c:pt idx="137">
                  <c:v>1.7995750044211927E-2</c:v>
                </c:pt>
                <c:pt idx="138">
                  <c:v>1.0582109330536788E-2</c:v>
                </c:pt>
                <c:pt idx="139">
                  <c:v>4.8200280654317945E-2</c:v>
                </c:pt>
                <c:pt idx="140">
                  <c:v>1.4979114326474439E-2</c:v>
                </c:pt>
                <c:pt idx="141">
                  <c:v>3.7304503177517372E-2</c:v>
                </c:pt>
                <c:pt idx="142">
                  <c:v>-3.6658299600911215E-2</c:v>
                </c:pt>
                <c:pt idx="143">
                  <c:v>-2.2737161390798191E-2</c:v>
                </c:pt>
                <c:pt idx="144">
                  <c:v>1.1171832038877267E-2</c:v>
                </c:pt>
                <c:pt idx="145">
                  <c:v>-1.0461619889678979E-3</c:v>
                </c:pt>
                <c:pt idx="146">
                  <c:v>2.874316063030426E-3</c:v>
                </c:pt>
                <c:pt idx="147">
                  <c:v>1.9508402416704155E-2</c:v>
                </c:pt>
                <c:pt idx="148">
                  <c:v>1.3597007242623237E-2</c:v>
                </c:pt>
                <c:pt idx="149">
                  <c:v>1.8135698108860475E-2</c:v>
                </c:pt>
                <c:pt idx="150">
                  <c:v>8.6388294875327822E-3</c:v>
                </c:pt>
                <c:pt idx="151">
                  <c:v>-3.4121913069257E-2</c:v>
                </c:pt>
                <c:pt idx="152">
                  <c:v>2.5730945771616297E-2</c:v>
                </c:pt>
                <c:pt idx="153">
                  <c:v>1.9024814369578237E-2</c:v>
                </c:pt>
                <c:pt idx="154">
                  <c:v>5.2113626516133736E-2</c:v>
                </c:pt>
                <c:pt idx="155">
                  <c:v>-1.7345176136336383E-2</c:v>
                </c:pt>
                <c:pt idx="156">
                  <c:v>5.3870606915213462E-3</c:v>
                </c:pt>
                <c:pt idx="157">
                  <c:v>1.759711997249595E-2</c:v>
                </c:pt>
                <c:pt idx="158">
                  <c:v>8.7975431737912189E-3</c:v>
                </c:pt>
                <c:pt idx="159">
                  <c:v>4.0867351690542135E-3</c:v>
                </c:pt>
                <c:pt idx="160">
                  <c:v>-2.1548066177170754E-3</c:v>
                </c:pt>
                <c:pt idx="161">
                  <c:v>2.0080996057049126E-2</c:v>
                </c:pt>
                <c:pt idx="162">
                  <c:v>4.0768214388458568E-3</c:v>
                </c:pt>
                <c:pt idx="163">
                  <c:v>-2.9775099722093735E-2</c:v>
                </c:pt>
                <c:pt idx="164">
                  <c:v>1.3802388027797067E-2</c:v>
                </c:pt>
                <c:pt idx="165">
                  <c:v>1.9392980099094709E-2</c:v>
                </c:pt>
                <c:pt idx="166">
                  <c:v>-3.7895703283056879E-2</c:v>
                </c:pt>
                <c:pt idx="167">
                  <c:v>4.3227785351493651E-2</c:v>
                </c:pt>
                <c:pt idx="168">
                  <c:v>3.6890855349149591E-2</c:v>
                </c:pt>
                <c:pt idx="169">
                  <c:v>-4.9017980550414987E-2</c:v>
                </c:pt>
                <c:pt idx="170">
                  <c:v>-7.2029122940579973E-3</c:v>
                </c:pt>
                <c:pt idx="171">
                  <c:v>4.1303806141235792E-2</c:v>
                </c:pt>
                <c:pt idx="172">
                  <c:v>-4.8673175243594052E-3</c:v>
                </c:pt>
                <c:pt idx="173">
                  <c:v>9.7110589747547854E-3</c:v>
                </c:pt>
                <c:pt idx="174">
                  <c:v>-3.4885897482784201E-2</c:v>
                </c:pt>
                <c:pt idx="175">
                  <c:v>-1.367419651423073E-2</c:v>
                </c:pt>
                <c:pt idx="176">
                  <c:v>-4.9639910637153317E-3</c:v>
                </c:pt>
                <c:pt idx="177">
                  <c:v>-8.4997880170440679E-4</c:v>
                </c:pt>
                <c:pt idx="178">
                  <c:v>-1.9875516249891052E-2</c:v>
                </c:pt>
                <c:pt idx="179">
                  <c:v>-4.9689543231871778E-3</c:v>
                </c:pt>
                <c:pt idx="180">
                  <c:v>-8.1275845966584902E-3</c:v>
                </c:pt>
                <c:pt idx="181">
                  <c:v>9.3721398288632522E-3</c:v>
                </c:pt>
                <c:pt idx="182">
                  <c:v>-1.8674141747954732E-3</c:v>
                </c:pt>
                <c:pt idx="183">
                  <c:v>1.7662411846284788E-2</c:v>
                </c:pt>
                <c:pt idx="184">
                  <c:v>8.7762630590159946E-3</c:v>
                </c:pt>
                <c:pt idx="185">
                  <c:v>2.2796428092383803E-2</c:v>
                </c:pt>
                <c:pt idx="186">
                  <c:v>2.5762548930023783E-2</c:v>
                </c:pt>
                <c:pt idx="187">
                  <c:v>-2.5409292407655052E-2</c:v>
                </c:pt>
                <c:pt idx="188">
                  <c:v>-2.3409644186287316E-2</c:v>
                </c:pt>
                <c:pt idx="189">
                  <c:v>-1.8143337302398634E-3</c:v>
                </c:pt>
                <c:pt idx="190">
                  <c:v>2.3924586085245243E-2</c:v>
                </c:pt>
                <c:pt idx="191">
                  <c:v>2.3365548956211912E-2</c:v>
                </c:pt>
                <c:pt idx="192">
                  <c:v>-2.7915533911916809E-2</c:v>
                </c:pt>
                <c:pt idx="193">
                  <c:v>-1.1036580355676248E-2</c:v>
                </c:pt>
                <c:pt idx="194">
                  <c:v>1.4321520528774007E-3</c:v>
                </c:pt>
                <c:pt idx="195">
                  <c:v>2.8581655755887192E-3</c:v>
                </c:pt>
                <c:pt idx="196">
                  <c:v>7.2279478132020684E-3</c:v>
                </c:pt>
                <c:pt idx="197">
                  <c:v>-2.8137145034359413E-2</c:v>
                </c:pt>
                <c:pt idx="198">
                  <c:v>3.7066782409927545E-4</c:v>
                </c:pt>
                <c:pt idx="199">
                  <c:v>2.0978597192289057E-3</c:v>
                </c:pt>
                <c:pt idx="200">
                  <c:v>3.3228754960769546E-3</c:v>
                </c:pt>
                <c:pt idx="201">
                  <c:v>-3.0856640996022602E-2</c:v>
                </c:pt>
                <c:pt idx="202">
                  <c:v>4.354478113890508E-2</c:v>
                </c:pt>
                <c:pt idx="203">
                  <c:v>-1.3634437824096828E-2</c:v>
                </c:pt>
                <c:pt idx="204">
                  <c:v>-1.7910926566530219E-2</c:v>
                </c:pt>
                <c:pt idx="205">
                  <c:v>-8.1050464862633727E-3</c:v>
                </c:pt>
                <c:pt idx="206">
                  <c:v>8.1050464862632704E-3</c:v>
                </c:pt>
                <c:pt idx="207">
                  <c:v>1.5185321987664063E-2</c:v>
                </c:pt>
                <c:pt idx="208">
                  <c:v>3.0501926401363288E-2</c:v>
                </c:pt>
                <c:pt idx="209">
                  <c:v>4.4681938656554912E-2</c:v>
                </c:pt>
                <c:pt idx="210">
                  <c:v>8.221476837904378E-3</c:v>
                </c:pt>
                <c:pt idx="211">
                  <c:v>-1.0977058631150907E-2</c:v>
                </c:pt>
                <c:pt idx="212">
                  <c:v>-2.6847250036188052E-2</c:v>
                </c:pt>
                <c:pt idx="213">
                  <c:v>1.1274076573218161E-2</c:v>
                </c:pt>
                <c:pt idx="214">
                  <c:v>1.1370092394286286E-2</c:v>
                </c:pt>
                <c:pt idx="215">
                  <c:v>1.4398850579875444E-3</c:v>
                </c:pt>
                <c:pt idx="216">
                  <c:v>3.8663400828534804E-3</c:v>
                </c:pt>
                <c:pt idx="217">
                  <c:v>7.4692790140343792E-3</c:v>
                </c:pt>
                <c:pt idx="218">
                  <c:v>3.5687364056907214E-2</c:v>
                </c:pt>
                <c:pt idx="219">
                  <c:v>2.4306208845175536E-2</c:v>
                </c:pt>
                <c:pt idx="220">
                  <c:v>-2.3250799776231932E-2</c:v>
                </c:pt>
                <c:pt idx="221">
                  <c:v>1.3619906715270686E-2</c:v>
                </c:pt>
                <c:pt idx="222">
                  <c:v>-3.5805116944750456E-2</c:v>
                </c:pt>
                <c:pt idx="223">
                  <c:v>-1.2950573793625826E-3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7-4EE4-9281-DF21ACF3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6719"/>
        <c:axId val="1666564831"/>
      </c:lineChart>
      <c:catAx>
        <c:axId val="1735616719"/>
        <c:scaling>
          <c:orientation val="minMax"/>
        </c:scaling>
        <c:delete val="0"/>
        <c:axPos val="b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564831"/>
        <c:crosses val="autoZero"/>
        <c:auto val="1"/>
        <c:lblAlgn val="ctr"/>
        <c:lblOffset val="100"/>
        <c:tickMarkSkip val="25"/>
        <c:noMultiLvlLbl val="0"/>
      </c:catAx>
      <c:valAx>
        <c:axId val="16665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61671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 с нормальным распределением логдоходности компании Роснефть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Роснефть</c:v>
          </c:tx>
          <c:spPr>
            <a:solidFill>
              <a:schemeClr val="accent1"/>
            </a:solidFill>
            <a:ln w="31750">
              <a:solidFill>
                <a:srgbClr val="FFFF00"/>
              </a:solidFill>
            </a:ln>
            <a:effectLst/>
          </c:spPr>
          <c:invertIfNegative val="0"/>
          <c:cat>
            <c:strRef>
              <c:f>Точечные_интервальные_оценки!$AJ$52:$AQ$52</c:f>
              <c:strCache>
                <c:ptCount val="8"/>
                <c:pt idx="0">
                  <c:v>[-0,08 ; -0,06)</c:v>
                </c:pt>
                <c:pt idx="1">
                  <c:v>[-0,06 ; -0,04)</c:v>
                </c:pt>
                <c:pt idx="2">
                  <c:v>[-0,04 ; -0,02)</c:v>
                </c:pt>
                <c:pt idx="3">
                  <c:v>[-0,02 ; 0)</c:v>
                </c:pt>
                <c:pt idx="4">
                  <c:v>[0 ; 0,02)</c:v>
                </c:pt>
                <c:pt idx="5">
                  <c:v>[0,02 ; 0,04)</c:v>
                </c:pt>
                <c:pt idx="6">
                  <c:v>[0,04 ; 0,06)</c:v>
                </c:pt>
                <c:pt idx="7">
                  <c:v>[0,06 ; 0,08)</c:v>
                </c:pt>
              </c:strCache>
            </c:strRef>
          </c:cat>
          <c:val>
            <c:numRef>
              <c:f>Точечные_интервальные_оценки!$AJ$64:$AQ$64</c:f>
              <c:numCache>
                <c:formatCode>General</c:formatCode>
                <c:ptCount val="8"/>
                <c:pt idx="0">
                  <c:v>1.3392857142857142</c:v>
                </c:pt>
                <c:pt idx="1">
                  <c:v>2.0089285714285716</c:v>
                </c:pt>
                <c:pt idx="2">
                  <c:v>6.0267857142857144</c:v>
                </c:pt>
                <c:pt idx="3">
                  <c:v>14.732142857142858</c:v>
                </c:pt>
                <c:pt idx="4">
                  <c:v>14.732142857142858</c:v>
                </c:pt>
                <c:pt idx="5">
                  <c:v>6.9196428571428577</c:v>
                </c:pt>
                <c:pt idx="6">
                  <c:v>3.125</c:v>
                </c:pt>
                <c:pt idx="7">
                  <c:v>1.1160714285714286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3-4808-B23E-B0B40D6D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030336"/>
        <c:axId val="826030752"/>
      </c:barChart>
      <c:lineChart>
        <c:grouping val="standard"/>
        <c:varyColors val="0"/>
        <c:ser>
          <c:idx val="1"/>
          <c:order val="1"/>
          <c:tx>
            <c:strRef>
              <c:f>Точечные_интервальные_оценки!$AJ$53:$AQ$53</c:f>
              <c:strCache>
                <c:ptCount val="8"/>
                <c:pt idx="0">
                  <c:v>-0,07</c:v>
                </c:pt>
                <c:pt idx="1">
                  <c:v>-0,05</c:v>
                </c:pt>
                <c:pt idx="2">
                  <c:v>-0,03</c:v>
                </c:pt>
                <c:pt idx="3">
                  <c:v>-0,01</c:v>
                </c:pt>
                <c:pt idx="4">
                  <c:v>0,01</c:v>
                </c:pt>
                <c:pt idx="5">
                  <c:v>0,03</c:v>
                </c:pt>
                <c:pt idx="6">
                  <c:v>0,05</c:v>
                </c:pt>
                <c:pt idx="7">
                  <c:v>0,07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Точечные_интервальные_оценки!$AJ$63:$AQ$63</c:f>
              <c:strCache>
                <c:ptCount val="8"/>
                <c:pt idx="0">
                  <c:v>[-0,08 ; -0,06)</c:v>
                </c:pt>
                <c:pt idx="1">
                  <c:v>[-0,06 ; -0,04)</c:v>
                </c:pt>
                <c:pt idx="2">
                  <c:v>[-0,04 ; -0,02)</c:v>
                </c:pt>
                <c:pt idx="3">
                  <c:v>[-0,02 ; 0)</c:v>
                </c:pt>
                <c:pt idx="4">
                  <c:v>[0 ; 0,02)</c:v>
                </c:pt>
                <c:pt idx="5">
                  <c:v>[0,02 ; 0,04)</c:v>
                </c:pt>
                <c:pt idx="6">
                  <c:v>[0,04 ; 0,06)</c:v>
                </c:pt>
                <c:pt idx="7">
                  <c:v>[0,06 ; 0,08)</c:v>
                </c:pt>
              </c:strCache>
            </c:strRef>
          </c:cat>
          <c:val>
            <c:numRef>
              <c:f>Точечные_интервальные_оценки!$AJ$65:$AQ$65</c:f>
              <c:numCache>
                <c:formatCode>General</c:formatCode>
                <c:ptCount val="8"/>
                <c:pt idx="0">
                  <c:v>0.56850127322601063</c:v>
                </c:pt>
                <c:pt idx="1">
                  <c:v>2.6808463188619363</c:v>
                </c:pt>
                <c:pt idx="2">
                  <c:v>7.6243169909630844</c:v>
                </c:pt>
                <c:pt idx="3">
                  <c:v>13.077313022766555</c:v>
                </c:pt>
                <c:pt idx="4">
                  <c:v>13.527721173403705</c:v>
                </c:pt>
                <c:pt idx="5">
                  <c:v>8.4395504997124071</c:v>
                </c:pt>
                <c:pt idx="6">
                  <c:v>3.1754299617026254</c:v>
                </c:pt>
                <c:pt idx="7">
                  <c:v>0.72056690140303958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3-4808-B23E-B0B40D6D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30336"/>
        <c:axId val="826030752"/>
      </c:lineChart>
      <c:catAx>
        <c:axId val="8260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752"/>
        <c:crosses val="autoZero"/>
        <c:auto val="1"/>
        <c:lblAlgn val="ctr"/>
        <c:lblOffset val="100"/>
        <c:noMultiLvlLbl val="0"/>
      </c:catAx>
      <c:valAx>
        <c:axId val="826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26295487753136"/>
          <c:y val="0.32442403032954215"/>
          <c:w val="0.1981793378607484"/>
          <c:h val="0.46664088863892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Доверительные</a:t>
            </a:r>
            <a:r>
              <a:rPr lang="ru-RU" b="1" baseline="0"/>
              <a:t> интервалы логдоходностей компаний Татнфт Зао, МРСК СК и Роснефть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Татнфт Зао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Точечные_интервальные_оценки!$R$21:$R$22</c:f>
              <c:numCache>
                <c:formatCode>General</c:formatCode>
                <c:ptCount val="2"/>
                <c:pt idx="0">
                  <c:v>-3.1070267879322135E-3</c:v>
                </c:pt>
                <c:pt idx="1">
                  <c:v>9.0959545122807958E-3</c:v>
                </c:pt>
              </c:numCache>
            </c:numRef>
          </c:xVal>
          <c:yVal>
            <c:numRef>
              <c:f>Точечные_интервальные_оценки!$S$21:$S$22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0-4974-83D7-10AFFCFA42A5}"/>
            </c:ext>
          </c:extLst>
        </c:ser>
        <c:ser>
          <c:idx val="1"/>
          <c:order val="1"/>
          <c:tx>
            <c:v>МРСК СК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Точечные_интервальные_оценки!$R$27:$R$28</c:f>
              <c:numCache>
                <c:formatCode>0.000000000000</c:formatCode>
                <c:ptCount val="2"/>
                <c:pt idx="0">
                  <c:v>-8.8310998677798985E-3</c:v>
                </c:pt>
                <c:pt idx="1">
                  <c:v>2.8646161290887635E-3</c:v>
                </c:pt>
              </c:numCache>
            </c:numRef>
          </c:xVal>
          <c:yVal>
            <c:numRef>
              <c:f>Точечные_интервальные_оценки!$S$27:$S$28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0-4974-83D7-10AFFCFA42A5}"/>
            </c:ext>
          </c:extLst>
        </c:ser>
        <c:ser>
          <c:idx val="2"/>
          <c:order val="2"/>
          <c:tx>
            <c:v>Роснефть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Точечные_интервальные_оценки!$R$33:$R$34</c:f>
              <c:numCache>
                <c:formatCode>0.0000000000000</c:formatCode>
                <c:ptCount val="2"/>
                <c:pt idx="0">
                  <c:v>-3.616362390625405E-3</c:v>
                </c:pt>
                <c:pt idx="1">
                  <c:v>6.122739888752211E-3</c:v>
                </c:pt>
              </c:numCache>
            </c:numRef>
          </c:xVal>
          <c:yVal>
            <c:numRef>
              <c:f>Точечные_интервальные_оценки!$S$33:$S$34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0-4974-83D7-10AFFCFA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11871"/>
        <c:axId val="1060080735"/>
      </c:scatterChart>
      <c:valAx>
        <c:axId val="16062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080735"/>
        <c:crosses val="autoZero"/>
        <c:crossBetween val="midCat"/>
      </c:valAx>
      <c:valAx>
        <c:axId val="1060080735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2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(ЛД Татнфт Зао)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Проверка_гипотез!$O$19:$O$28</c:f>
              <c:strCache>
                <c:ptCount val="10"/>
                <c:pt idx="0">
                  <c:v>-0,063045615</c:v>
                </c:pt>
                <c:pt idx="1">
                  <c:v>-0,043901651</c:v>
                </c:pt>
                <c:pt idx="2">
                  <c:v>-0,024757688</c:v>
                </c:pt>
                <c:pt idx="3">
                  <c:v>-0,005613724</c:v>
                </c:pt>
                <c:pt idx="4">
                  <c:v>0,01353024</c:v>
                </c:pt>
                <c:pt idx="5">
                  <c:v>0,032674203</c:v>
                </c:pt>
                <c:pt idx="6">
                  <c:v>0,051818167</c:v>
                </c:pt>
                <c:pt idx="7">
                  <c:v>0,07096213</c:v>
                </c:pt>
                <c:pt idx="8">
                  <c:v>0,090106094</c:v>
                </c:pt>
                <c:pt idx="9">
                  <c:v>Еще</c:v>
                </c:pt>
              </c:strCache>
            </c:strRef>
          </c:cat>
          <c:val>
            <c:numRef>
              <c:f>Проверка_гипотез!$P$19:$P$28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19</c:v>
                </c:pt>
                <c:pt idx="3">
                  <c:v>48</c:v>
                </c:pt>
                <c:pt idx="4">
                  <c:v>52</c:v>
                </c:pt>
                <c:pt idx="5">
                  <c:v>43</c:v>
                </c:pt>
                <c:pt idx="6">
                  <c:v>19</c:v>
                </c:pt>
                <c:pt idx="7">
                  <c:v>11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8-4BA1-8798-D6F48FC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475055"/>
        <c:axId val="792475887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Проверка_гипотез!$O$19:$O$28</c:f>
              <c:strCache>
                <c:ptCount val="10"/>
                <c:pt idx="0">
                  <c:v>-0,063045615</c:v>
                </c:pt>
                <c:pt idx="1">
                  <c:v>-0,043901651</c:v>
                </c:pt>
                <c:pt idx="2">
                  <c:v>-0,024757688</c:v>
                </c:pt>
                <c:pt idx="3">
                  <c:v>-0,005613724</c:v>
                </c:pt>
                <c:pt idx="4">
                  <c:v>0,01353024</c:v>
                </c:pt>
                <c:pt idx="5">
                  <c:v>0,032674203</c:v>
                </c:pt>
                <c:pt idx="6">
                  <c:v>0,051818167</c:v>
                </c:pt>
                <c:pt idx="7">
                  <c:v>0,07096213</c:v>
                </c:pt>
                <c:pt idx="8">
                  <c:v>0,090106094</c:v>
                </c:pt>
                <c:pt idx="9">
                  <c:v>Еще</c:v>
                </c:pt>
              </c:strCache>
            </c:strRef>
          </c:cat>
          <c:val>
            <c:numRef>
              <c:f>Проверка_гипотез!$Q$19:$Q$28</c:f>
              <c:numCache>
                <c:formatCode>0.00%</c:formatCode>
                <c:ptCount val="10"/>
                <c:pt idx="0">
                  <c:v>4.9107142857142856E-2</c:v>
                </c:pt>
                <c:pt idx="1">
                  <c:v>9.8214285714285712E-2</c:v>
                </c:pt>
                <c:pt idx="2">
                  <c:v>0.18303571428571427</c:v>
                </c:pt>
                <c:pt idx="3">
                  <c:v>0.39732142857142855</c:v>
                </c:pt>
                <c:pt idx="4">
                  <c:v>0.6294642857142857</c:v>
                </c:pt>
                <c:pt idx="5">
                  <c:v>0.8214285714285714</c:v>
                </c:pt>
                <c:pt idx="6">
                  <c:v>0.90625</c:v>
                </c:pt>
                <c:pt idx="7">
                  <c:v>0.9553571428571429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8-4BA1-8798-D6F48FC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01327"/>
        <c:axId val="791200495"/>
      </c:lineChart>
      <c:catAx>
        <c:axId val="79247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75887"/>
        <c:crosses val="autoZero"/>
        <c:auto val="1"/>
        <c:lblAlgn val="ctr"/>
        <c:lblOffset val="100"/>
        <c:noMultiLvlLbl val="0"/>
      </c:catAx>
      <c:valAx>
        <c:axId val="79247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75055"/>
        <c:crosses val="autoZero"/>
        <c:crossBetween val="between"/>
      </c:valAx>
      <c:valAx>
        <c:axId val="7912004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1201327"/>
        <c:crosses val="max"/>
        <c:crossBetween val="between"/>
      </c:valAx>
      <c:catAx>
        <c:axId val="791201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20049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Плотность эмпирическая</a:t>
            </a:r>
            <a:r>
              <a:rPr lang="ru-RU" sz="1400" b="1" baseline="0"/>
              <a:t> и нормальная</a:t>
            </a:r>
            <a:r>
              <a:rPr lang="en-US" sz="1400" b="1" baseline="0"/>
              <a:t> (</a:t>
            </a:r>
            <a:r>
              <a:rPr lang="ru-RU" sz="1400" b="1" baseline="0"/>
              <a:t>ЛД Татнфт Зао)</a:t>
            </a:r>
            <a:endParaRPr lang="ru-RU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Плотность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Проверка_гипотез!$L$37:$L$45</c:f>
              <c:numCache>
                <c:formatCode>General</c:formatCode>
                <c:ptCount val="9"/>
                <c:pt idx="0">
                  <c:v>2.5651502419933085</c:v>
                </c:pt>
                <c:pt idx="1">
                  <c:v>2.5651502419933085</c:v>
                </c:pt>
                <c:pt idx="2">
                  <c:v>4.4307140543520793</c:v>
                </c:pt>
                <c:pt idx="3">
                  <c:v>11.193382874152622</c:v>
                </c:pt>
                <c:pt idx="4">
                  <c:v>12.126164780332006</c:v>
                </c:pt>
                <c:pt idx="5">
                  <c:v>10.027405491428389</c:v>
                </c:pt>
                <c:pt idx="6">
                  <c:v>4.4307140543520784</c:v>
                </c:pt>
                <c:pt idx="7">
                  <c:v>2.5651502419933085</c:v>
                </c:pt>
                <c:pt idx="8">
                  <c:v>2.3319547654484625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F-40CB-BF7A-B98261FF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527119"/>
        <c:axId val="836529199"/>
      </c:barChart>
      <c:lineChart>
        <c:grouping val="standard"/>
        <c:varyColors val="0"/>
        <c:ser>
          <c:idx val="1"/>
          <c:order val="1"/>
          <c:tx>
            <c:v>Норм плотность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Проверка_гипотез!$M$37:$M$45</c:f>
              <c:numCache>
                <c:formatCode>General</c:formatCode>
                <c:ptCount val="9"/>
                <c:pt idx="0">
                  <c:v>1.1223297958600162</c:v>
                </c:pt>
                <c:pt idx="1">
                  <c:v>3.1228253646979707</c:v>
                </c:pt>
                <c:pt idx="2">
                  <c:v>6.45866200872545</c:v>
                </c:pt>
                <c:pt idx="3">
                  <c:v>9.9289899663020673</c:v>
                </c:pt>
                <c:pt idx="4">
                  <c:v>11.345803039881822</c:v>
                </c:pt>
                <c:pt idx="5">
                  <c:v>9.6368048096142207</c:v>
                </c:pt>
                <c:pt idx="6">
                  <c:v>6.0841307607492414</c:v>
                </c:pt>
                <c:pt idx="7">
                  <c:v>2.8551680194447715</c:v>
                </c:pt>
                <c:pt idx="8">
                  <c:v>0.9959383500741894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F-40CB-BF7A-B98261FF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27119"/>
        <c:axId val="836529199"/>
      </c:lineChart>
      <c:catAx>
        <c:axId val="8365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529199"/>
        <c:crosses val="autoZero"/>
        <c:auto val="1"/>
        <c:lblAlgn val="ctr"/>
        <c:lblOffset val="100"/>
        <c:noMultiLvlLbl val="0"/>
      </c:catAx>
      <c:valAx>
        <c:axId val="83652919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5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Фр эмпирическая</a:t>
            </a:r>
            <a:r>
              <a:rPr lang="ru-RU" sz="1400" b="1" baseline="0"/>
              <a:t> и нормальная (ЛД Татнфт Зао)</a:t>
            </a:r>
            <a:endParaRPr lang="ru-RU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эмпирическая фр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Проверка_гипотез!$K$37:$K$45</c:f>
              <c:numCache>
                <c:formatCode>General</c:formatCode>
                <c:ptCount val="9"/>
                <c:pt idx="0">
                  <c:v>4.9107142857142856E-2</c:v>
                </c:pt>
                <c:pt idx="1">
                  <c:v>9.8214285714285712E-2</c:v>
                </c:pt>
                <c:pt idx="2">
                  <c:v>0.18303571428571427</c:v>
                </c:pt>
                <c:pt idx="3">
                  <c:v>0.39732142857142855</c:v>
                </c:pt>
                <c:pt idx="4">
                  <c:v>0.6294642857142857</c:v>
                </c:pt>
                <c:pt idx="5">
                  <c:v>0.8214285714285714</c:v>
                </c:pt>
                <c:pt idx="6">
                  <c:v>0.90625</c:v>
                </c:pt>
                <c:pt idx="7">
                  <c:v>0.9553571428571429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B1F-97CE-2D8C3FCF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340767"/>
        <c:axId val="881342015"/>
      </c:barChart>
      <c:lineChart>
        <c:grouping val="standard"/>
        <c:varyColors val="0"/>
        <c:ser>
          <c:idx val="1"/>
          <c:order val="1"/>
          <c:tx>
            <c:v>нормальная фр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Проверка_гипотез!$N$37:$N$45</c:f>
              <c:numCache>
                <c:formatCode>General</c:formatCode>
                <c:ptCount val="9"/>
                <c:pt idx="0">
                  <c:v>1.573045760867238E-2</c:v>
                </c:pt>
                <c:pt idx="1">
                  <c:v>5.4077636754547374E-2</c:v>
                </c:pt>
                <c:pt idx="2">
                  <c:v>0.14414356658159852</c:v>
                </c:pt>
                <c:pt idx="3">
                  <c:v>0.30249669784843036</c:v>
                </c:pt>
                <c:pt idx="4">
                  <c:v>0.51093775741544101</c:v>
                </c:pt>
                <c:pt idx="5">
                  <c:v>0.71636402148786016</c:v>
                </c:pt>
                <c:pt idx="6">
                  <c:v>0.86794453664695359</c:v>
                </c:pt>
                <c:pt idx="7">
                  <c:v>0.95168150809031371</c:v>
                </c:pt>
                <c:pt idx="8">
                  <c:v>0.98630920234470643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B-4B1F-97CE-2D8C3FCF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40767"/>
        <c:axId val="881342015"/>
      </c:lineChart>
      <c:catAx>
        <c:axId val="8813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342015"/>
        <c:crosses val="autoZero"/>
        <c:auto val="1"/>
        <c:lblAlgn val="ctr"/>
        <c:lblOffset val="100"/>
        <c:noMultiLvlLbl val="0"/>
      </c:catAx>
      <c:valAx>
        <c:axId val="88134201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3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en-US"/>
              <a:t> (</a:t>
            </a:r>
            <a:r>
              <a:rPr lang="ru-RU"/>
              <a:t>ЛД МРСК СК)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Проверка_гипотез!$O$68:$O$76</c:f>
              <c:strCache>
                <c:ptCount val="9"/>
                <c:pt idx="0">
                  <c:v>-0,050341612</c:v>
                </c:pt>
                <c:pt idx="1">
                  <c:v>-0,031472827</c:v>
                </c:pt>
                <c:pt idx="2">
                  <c:v>-0,012604042</c:v>
                </c:pt>
                <c:pt idx="3">
                  <c:v>0,006264743</c:v>
                </c:pt>
                <c:pt idx="4">
                  <c:v>0,025133528</c:v>
                </c:pt>
                <c:pt idx="5">
                  <c:v>0,044002313</c:v>
                </c:pt>
                <c:pt idx="6">
                  <c:v>0,062871098</c:v>
                </c:pt>
                <c:pt idx="7">
                  <c:v>0,081739883</c:v>
                </c:pt>
                <c:pt idx="8">
                  <c:v>Еще</c:v>
                </c:pt>
              </c:strCache>
            </c:strRef>
          </c:cat>
          <c:val>
            <c:numRef>
              <c:f>Проверка_гипотез!$P$68:$P$76</c:f>
              <c:numCache>
                <c:formatCode>General</c:formatCode>
                <c:ptCount val="9"/>
                <c:pt idx="0">
                  <c:v>19</c:v>
                </c:pt>
                <c:pt idx="1">
                  <c:v>23</c:v>
                </c:pt>
                <c:pt idx="2">
                  <c:v>39</c:v>
                </c:pt>
                <c:pt idx="3">
                  <c:v>71</c:v>
                </c:pt>
                <c:pt idx="4">
                  <c:v>35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E-49CF-9648-A1241ABF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588703"/>
        <c:axId val="932585791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Проверка_гипотез!$O$68:$O$76</c:f>
              <c:strCache>
                <c:ptCount val="9"/>
                <c:pt idx="0">
                  <c:v>-0,050341612</c:v>
                </c:pt>
                <c:pt idx="1">
                  <c:v>-0,031472827</c:v>
                </c:pt>
                <c:pt idx="2">
                  <c:v>-0,012604042</c:v>
                </c:pt>
                <c:pt idx="3">
                  <c:v>0,006264743</c:v>
                </c:pt>
                <c:pt idx="4">
                  <c:v>0,025133528</c:v>
                </c:pt>
                <c:pt idx="5">
                  <c:v>0,044002313</c:v>
                </c:pt>
                <c:pt idx="6">
                  <c:v>0,062871098</c:v>
                </c:pt>
                <c:pt idx="7">
                  <c:v>0,081739883</c:v>
                </c:pt>
                <c:pt idx="8">
                  <c:v>Еще</c:v>
                </c:pt>
              </c:strCache>
            </c:strRef>
          </c:cat>
          <c:val>
            <c:numRef>
              <c:f>Проверка_гипотез!$Q$68:$Q$76</c:f>
              <c:numCache>
                <c:formatCode>0.00%</c:formatCode>
                <c:ptCount val="9"/>
                <c:pt idx="0">
                  <c:v>8.4821428571428575E-2</c:v>
                </c:pt>
                <c:pt idx="1">
                  <c:v>0.1875</c:v>
                </c:pt>
                <c:pt idx="2">
                  <c:v>0.36160714285714285</c:v>
                </c:pt>
                <c:pt idx="3">
                  <c:v>0.6785714285714286</c:v>
                </c:pt>
                <c:pt idx="4">
                  <c:v>0.8348214285714286</c:v>
                </c:pt>
                <c:pt idx="5">
                  <c:v>0.8883928571428571</c:v>
                </c:pt>
                <c:pt idx="6">
                  <c:v>0.9464285714285714</c:v>
                </c:pt>
                <c:pt idx="7">
                  <c:v>0.9955357142857143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E-49CF-9648-A1241ABF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88287"/>
        <c:axId val="932583711"/>
      </c:lineChart>
      <c:catAx>
        <c:axId val="93258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585791"/>
        <c:crosses val="autoZero"/>
        <c:auto val="1"/>
        <c:lblAlgn val="ctr"/>
        <c:lblOffset val="100"/>
        <c:noMultiLvlLbl val="0"/>
      </c:catAx>
      <c:valAx>
        <c:axId val="93258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588703"/>
        <c:crosses val="autoZero"/>
        <c:crossBetween val="between"/>
      </c:valAx>
      <c:valAx>
        <c:axId val="93258371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32588287"/>
        <c:crosses val="max"/>
        <c:crossBetween val="between"/>
      </c:valAx>
      <c:catAx>
        <c:axId val="93258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258371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Плотность эмпирическая</a:t>
            </a:r>
            <a:r>
              <a:rPr lang="ru-RU" b="1" baseline="0"/>
              <a:t> и нормальная (ЛД МРСК СК)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Плотность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Проверка_гипотез!$L$86:$L$93</c:f>
              <c:numCache>
                <c:formatCode>General</c:formatCode>
                <c:ptCount val="8"/>
                <c:pt idx="0">
                  <c:v>2.2476653358652023</c:v>
                </c:pt>
                <c:pt idx="1">
                  <c:v>5.4417160763052266</c:v>
                </c:pt>
                <c:pt idx="2">
                  <c:v>9.2272576946045142</c:v>
                </c:pt>
                <c:pt idx="3">
                  <c:v>16.798340931203089</c:v>
                </c:pt>
                <c:pt idx="4">
                  <c:v>8.2808722900296914</c:v>
                </c:pt>
                <c:pt idx="5">
                  <c:v>2.8391562137244657</c:v>
                </c:pt>
                <c:pt idx="6">
                  <c:v>3.0757525648681714</c:v>
                </c:pt>
                <c:pt idx="7">
                  <c:v>2.6025598625807604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C-4F89-B6A6-18A50773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8781359"/>
        <c:axId val="828780527"/>
      </c:barChart>
      <c:lineChart>
        <c:grouping val="standard"/>
        <c:varyColors val="0"/>
        <c:ser>
          <c:idx val="1"/>
          <c:order val="1"/>
          <c:tx>
            <c:v>Норм плотность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Проверка_гипотез!$M$86:$M$93</c:f>
              <c:numCache>
                <c:formatCode>General</c:formatCode>
                <c:ptCount val="8"/>
                <c:pt idx="0">
                  <c:v>1.7147718461535262</c:v>
                </c:pt>
                <c:pt idx="1">
                  <c:v>6.2841238060700748</c:v>
                </c:pt>
                <c:pt idx="2">
                  <c:v>10.091632402815199</c:v>
                </c:pt>
                <c:pt idx="3">
                  <c:v>11.842161801819771</c:v>
                </c:pt>
                <c:pt idx="4">
                  <c:v>10.154380590880475</c:v>
                </c:pt>
                <c:pt idx="5">
                  <c:v>6.3625141533302161</c:v>
                </c:pt>
                <c:pt idx="6">
                  <c:v>2.9131105372029773</c:v>
                </c:pt>
                <c:pt idx="7">
                  <c:v>0.97462611715103953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F89-B6A6-18A50773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81359"/>
        <c:axId val="828780527"/>
      </c:lineChart>
      <c:catAx>
        <c:axId val="82878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780527"/>
        <c:crosses val="autoZero"/>
        <c:auto val="1"/>
        <c:lblAlgn val="ctr"/>
        <c:lblOffset val="100"/>
        <c:noMultiLvlLbl val="0"/>
      </c:catAx>
      <c:valAx>
        <c:axId val="82878052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78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Цена закрытия торгов акций Татнфт Зао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закрытия торгов акций Татнфт Зао</a:t>
          </a:r>
        </a:p>
      </cx:txPr>
    </cx:title>
    <cx:plotArea>
      <cx:plotAreaRegion>
        <cx:series layoutId="boxWhisker" uniqueId="{17304C06-397D-4A6D-97AF-16DFE03D88D1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"/>
        <cx:majorGridlines/>
        <cx:tickLabels/>
        <cx:spPr>
          <a:ln w="19050">
            <a:solidFill>
              <a:schemeClr val="tx1"/>
            </a:solidFill>
          </a:ln>
        </cx:spPr>
      </cx:axis>
    </cx:plotArea>
  </cx:chart>
  <cx:spPr>
    <a:ln w="25400"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Цены закрытия торгов акций МРСК СК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Цены закрытия торгов акций МРСК СК</a:t>
          </a:r>
        </a:p>
      </cx:txPr>
    </cx:title>
    <cx:plotArea>
      <cx:plotAreaRegion>
        <cx:series layoutId="boxWhisker" uniqueId="{3F3B7090-5786-40AE-A296-EF38700862ED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"/>
        <cx:majorGridlines/>
        <cx:tickLabels/>
        <cx:spPr>
          <a:ln w="19050">
            <a:solidFill>
              <a:schemeClr val="tx1"/>
            </a:solidFill>
          </a:ln>
        </cx:spPr>
      </cx:axis>
    </cx:plotArea>
  </cx:chart>
  <cx:spPr>
    <a:ln w="25400"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Цены закрытия торгов акций Роснефть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Цены закрытия торгов акций Роснефть</a:t>
          </a:r>
        </a:p>
      </cx:txPr>
    </cx:title>
    <cx:plotArea>
      <cx:plotAreaRegion>
        <cx:series layoutId="boxWhisker" uniqueId="{BFD9ED2B-76E4-4095-A3F7-F477A0FD9493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90"/>
        <cx:majorGridlines/>
        <cx:tickLabels/>
        <cx:spPr>
          <a:ln w="19050">
            <a:solidFill>
              <a:schemeClr val="tx1"/>
            </a:solidFill>
          </a:ln>
        </cx:spPr>
      </cx:axis>
    </cx:plotArea>
  </cx:chart>
  <cx:spPr>
    <a:ln w="25400"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Цены закрытия торгов акций Белон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Цены закрытия торгов акций Белон ао</a:t>
          </a:r>
        </a:p>
      </cx:txPr>
    </cx:title>
    <cx:plotArea>
      <cx:plotAreaRegion>
        <cx:series layoutId="boxWhisker" uniqueId="{EECDBA30-5AEA-4075-9D86-8F594A263BD6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  <cx:spPr>
          <a:ln w="19050">
            <a:solidFill>
              <a:schemeClr val="tx1"/>
            </a:solidFill>
          </a:ln>
        </cx:spPr>
      </cx:axis>
    </cx:plotArea>
  </cx:chart>
  <cx:spPr>
    <a:ln w="25400">
      <a:solidFill>
        <a:schemeClr val="tx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Цены закрытия торгов акций Дорогбж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Цены закрытия торгов акций Дорогбж ао</a:t>
          </a:r>
        </a:p>
      </cx:txPr>
    </cx:title>
    <cx:plotArea>
      <cx:plotAreaRegion>
        <cx:series layoutId="boxWhisker" uniqueId="{99EC577A-5B72-4E2E-90FD-C5C4551EFFB4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5"/>
        <cx:majorGridlines/>
        <cx:tickLabels/>
        <cx:spPr>
          <a:ln w="19050">
            <a:solidFill>
              <a:schemeClr val="tx1"/>
            </a:solidFill>
          </a:ln>
        </cx:spPr>
      </cx:axis>
    </cx:plotArea>
  </cx:chart>
  <cx:spPr>
    <a:ln w="25400"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Ящик с усами логдоходностей компаний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логдоходностей компаний</a:t>
          </a:r>
        </a:p>
      </cx:txPr>
    </cx:title>
    <cx:plotArea>
      <cx:plotAreaRegion>
        <cx:series layoutId="boxWhisker" uniqueId="{1F7360D7-CBC4-4DC6-B8C2-3ECF51662482}">
          <cx:tx>
            <cx:txData>
              <cx:f/>
              <cx:v>ЛД Татнфт Зао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4982CE82-FA1F-4010-9398-F078962724E5}">
          <cx:tx>
            <cx:txData>
              <cx:f/>
              <cx:v>МРСК СК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6E29ED5B-3961-4284-90A8-DD1E66472142}">
          <cx:tx>
            <cx:txData>
              <cx:f/>
              <cx:v>Роснефть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25400">
      <a:solidFill>
        <a:schemeClr val="tx1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>
      <cx:tx>
        <cx:txData>
          <cx:v>Ящик с усами логдоходностей компаний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 логдоходностей компаний</a:t>
          </a:r>
        </a:p>
      </cx:txPr>
    </cx:title>
    <cx:plotArea>
      <cx:plotAreaRegion>
        <cx:series layoutId="boxWhisker" uniqueId="{53BEEB56-E198-4203-9132-3711B1FA31BA}">
          <cx:tx>
            <cx:txData>
              <cx:f/>
              <cx:v>Татнфт Зао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82AA06-3936-4BE6-ACF3-338381A2ED74}">
          <cx:tx>
            <cx:txData>
              <cx:f/>
              <cx:v>МРСК СК</cx:v>
            </cx:txData>
          </cx:tx>
          <cx:dataId val="1"/>
          <cx:layoutPr>
            <cx:visibility meanMarker="1" nonoutliers="0"/>
            <cx:statistics quartileMethod="exclusive"/>
          </cx:layoutPr>
        </cx:series>
        <cx:series layoutId="boxWhisker" uniqueId="{0F900B93-2C4B-4BE6-B2B2-9DED84295D26}">
          <cx:tx>
            <cx:txData>
              <cx:f/>
              <cx:v>Роснефть</cx:v>
            </cx:txData>
          </cx:tx>
          <cx:dataId val="2"/>
          <cx:layoutPr>
            <cx:visibility meanMarker="1"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 w="254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4/relationships/chartEx" Target="../charts/chartEx7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1</xdr:row>
      <xdr:rowOff>175260</xdr:rowOff>
    </xdr:from>
    <xdr:to>
      <xdr:col>21</xdr:col>
      <xdr:colOff>7620</xdr:colOff>
      <xdr:row>26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42EC0D6C-EC26-49EC-869D-B4711F52A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0020" y="358140"/>
              <a:ext cx="5501640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601980</xdr:colOff>
      <xdr:row>23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F30FDBA-4D1F-4601-BA7C-FC65F3B7F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2820" y="373380"/>
              <a:ext cx="5478780" cy="386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601980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565218C-6443-476C-A6ED-5C1057002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9580" y="373380"/>
              <a:ext cx="6088380" cy="4244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22</xdr:col>
      <xdr:colOff>7620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68BA51A-AD02-4B2B-AFD2-008D9A8AA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1880" y="373380"/>
              <a:ext cx="6103620" cy="4434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7620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DCBB435-2CE3-436E-A5EC-4770BC8D4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1520" y="373380"/>
              <a:ext cx="5494020" cy="4587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27</xdr:row>
      <xdr:rowOff>7620</xdr:rowOff>
    </xdr:from>
    <xdr:to>
      <xdr:col>12</xdr:col>
      <xdr:colOff>7620</xdr:colOff>
      <xdr:row>53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19EC16C7-2C1B-42D3-BA1A-8DC7D6E9C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4998720"/>
              <a:ext cx="4876800" cy="493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22</xdr:col>
      <xdr:colOff>598714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2E50C881-7DC3-43C9-AFB8-5946FAAEF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640" y="0"/>
              <a:ext cx="6610894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15240</xdr:colOff>
      <xdr:row>34</xdr:row>
      <xdr:rowOff>0</xdr:rowOff>
    </xdr:from>
    <xdr:to>
      <xdr:col>14</xdr:col>
      <xdr:colOff>1356360</xdr:colOff>
      <xdr:row>41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1B90BA5-1AC5-4274-9B65-7714D7DBE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98140" y="6240780"/>
          <a:ext cx="2362200" cy="14554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</xdr:col>
      <xdr:colOff>601980</xdr:colOff>
      <xdr:row>66</xdr:row>
      <xdr:rowOff>167640</xdr:rowOff>
    </xdr:from>
    <xdr:to>
      <xdr:col>15</xdr:col>
      <xdr:colOff>0</xdr:colOff>
      <xdr:row>87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CEC2829-3354-47A9-3206-A145EDA8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66</xdr:row>
      <xdr:rowOff>10887</xdr:rowOff>
    </xdr:from>
    <xdr:to>
      <xdr:col>29</xdr:col>
      <xdr:colOff>726077</xdr:colOff>
      <xdr:row>87</xdr:row>
      <xdr:rowOff>10887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90DE4EB-1FD3-41EC-A5F8-10799BC60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66</xdr:row>
      <xdr:rowOff>0</xdr:rowOff>
    </xdr:from>
    <xdr:to>
      <xdr:col>40</xdr:col>
      <xdr:colOff>1132114</xdr:colOff>
      <xdr:row>87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52EB755-1E28-477F-80F0-5963FD818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122466</xdr:colOff>
      <xdr:row>35</xdr:row>
      <xdr:rowOff>136071</xdr:rowOff>
    </xdr:from>
    <xdr:to>
      <xdr:col>20</xdr:col>
      <xdr:colOff>870858</xdr:colOff>
      <xdr:row>47</xdr:row>
      <xdr:rowOff>136071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FBCAEDF-63BB-450C-B012-A2A9D3DD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16</xdr:row>
      <xdr:rowOff>179072</xdr:rowOff>
    </xdr:from>
    <xdr:to>
      <xdr:col>13</xdr:col>
      <xdr:colOff>1190625</xdr:colOff>
      <xdr:row>32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7AB99-140D-8B8A-FF2E-2DC67A616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708660</xdr:colOff>
      <xdr:row>45</xdr:row>
      <xdr:rowOff>167640</xdr:rowOff>
    </xdr:from>
    <xdr:to>
      <xdr:col>10</xdr:col>
      <xdr:colOff>15240</xdr:colOff>
      <xdr:row>62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32DAFA-A9AF-51E4-99D7-043EC216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45</xdr:row>
      <xdr:rowOff>167640</xdr:rowOff>
    </xdr:from>
    <xdr:to>
      <xdr:col>14</xdr:col>
      <xdr:colOff>0</xdr:colOff>
      <xdr:row>62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243A49-2927-295C-1F9F-332BC6F06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251460</xdr:colOff>
      <xdr:row>66</xdr:row>
      <xdr:rowOff>106680</xdr:rowOff>
    </xdr:from>
    <xdr:to>
      <xdr:col>13</xdr:col>
      <xdr:colOff>1363980</xdr:colOff>
      <xdr:row>81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5022E0-9F20-011A-8B94-CA294715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708660</xdr:colOff>
      <xdr:row>94</xdr:row>
      <xdr:rowOff>7620</xdr:rowOff>
    </xdr:from>
    <xdr:to>
      <xdr:col>10</xdr:col>
      <xdr:colOff>15240</xdr:colOff>
      <xdr:row>110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6FD514D-EE21-3D2B-C3BD-5FBF43C2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</xdr:colOff>
      <xdr:row>93</xdr:row>
      <xdr:rowOff>167640</xdr:rowOff>
    </xdr:from>
    <xdr:to>
      <xdr:col>14</xdr:col>
      <xdr:colOff>0</xdr:colOff>
      <xdr:row>110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0E878E0-03F1-4C9B-FC52-A3CFA11E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198120</xdr:colOff>
      <xdr:row>114</xdr:row>
      <xdr:rowOff>53340</xdr:rowOff>
    </xdr:from>
    <xdr:to>
      <xdr:col>13</xdr:col>
      <xdr:colOff>1485900</xdr:colOff>
      <xdr:row>129</xdr:row>
      <xdr:rowOff>106680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3AB737A-F620-E73E-992C-56B4EA32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142</xdr:row>
      <xdr:rowOff>175260</xdr:rowOff>
    </xdr:from>
    <xdr:to>
      <xdr:col>10</xdr:col>
      <xdr:colOff>0</xdr:colOff>
      <xdr:row>158</xdr:row>
      <xdr:rowOff>175260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7195E21-7E31-5ABA-8192-CA143875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142</xdr:row>
      <xdr:rowOff>160020</xdr:rowOff>
    </xdr:from>
    <xdr:to>
      <xdr:col>13</xdr:col>
      <xdr:colOff>1752600</xdr:colOff>
      <xdr:row>158</xdr:row>
      <xdr:rowOff>175260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761CA19-0E64-9EA5-40F2-98536A96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16</xdr:col>
      <xdr:colOff>0</xdr:colOff>
      <xdr:row>22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9C6A67-4D5D-44CA-BFB6-CFD15E41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24</xdr:row>
      <xdr:rowOff>160020</xdr:rowOff>
    </xdr:from>
    <xdr:to>
      <xdr:col>10</xdr:col>
      <xdr:colOff>0</xdr:colOff>
      <xdr:row>45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93C70E-07EF-4CB6-BD94-F5111355A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20</xdr:col>
      <xdr:colOff>7620</xdr:colOff>
      <xdr:row>44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8698DA-9271-4E45-A2E4-9C668408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</xdr:colOff>
      <xdr:row>24</xdr:row>
      <xdr:rowOff>175260</xdr:rowOff>
    </xdr:from>
    <xdr:to>
      <xdr:col>30</xdr:col>
      <xdr:colOff>38100</xdr:colOff>
      <xdr:row>45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47E677-649C-4AA9-B31D-80FF7607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601980</xdr:colOff>
      <xdr:row>46</xdr:row>
      <xdr:rowOff>175260</xdr:rowOff>
    </xdr:from>
    <xdr:to>
      <xdr:col>10</xdr:col>
      <xdr:colOff>0</xdr:colOff>
      <xdr:row>66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BABB03-E347-4A61-8C83-5CF42CC3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46</xdr:row>
      <xdr:rowOff>167640</xdr:rowOff>
    </xdr:from>
    <xdr:to>
      <xdr:col>19</xdr:col>
      <xdr:colOff>601980</xdr:colOff>
      <xdr:row>66</xdr:row>
      <xdr:rowOff>167640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AB0FEA5-C426-4121-B8F4-388CB195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13607</xdr:colOff>
      <xdr:row>69</xdr:row>
      <xdr:rowOff>9524</xdr:rowOff>
    </xdr:from>
    <xdr:to>
      <xdr:col>14</xdr:col>
      <xdr:colOff>13607</xdr:colOff>
      <xdr:row>87</xdr:row>
      <xdr:rowOff>40821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4E0FFD-8CC2-4F9A-B802-6009B78C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27215</xdr:colOff>
      <xdr:row>69</xdr:row>
      <xdr:rowOff>0</xdr:rowOff>
    </xdr:from>
    <xdr:to>
      <xdr:col>24</xdr:col>
      <xdr:colOff>435429</xdr:colOff>
      <xdr:row>87</xdr:row>
      <xdr:rowOff>31297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BC8E0AF-10AE-4FCC-93CB-A8BDE63B4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518431</xdr:colOff>
      <xdr:row>89</xdr:row>
      <xdr:rowOff>42183</xdr:rowOff>
    </xdr:from>
    <xdr:to>
      <xdr:col>18</xdr:col>
      <xdr:colOff>55788</xdr:colOff>
      <xdr:row>107</xdr:row>
      <xdr:rowOff>114302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C06580F-6994-4012-9C73-1BBBF4DA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CC9C4-15DD-41F3-BF12-3BEDC79EE840}" autoFormatId="16" applyNumberFormats="0" applyBorderFormats="0" applyFontFormats="0" applyPatternFormats="0" applyAlignmentFormats="0" applyWidthHeightFormats="0">
  <queryTableRefresh nextId="7">
    <queryTableFields count="6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CLOSE&gt;" tableColumnId="5"/>
      <queryTableField id="6" name="&lt;VOL&gt;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39F83-BE1F-4C00-BCA9-93DF68ABE654}" name="mfdexport_1week_01012015_12022020" displayName="mfdexport_1week_01012015_12022020" ref="A1:F1233" tableType="queryTable" totalsRowShown="0" headerRowDxfId="15" dataDxfId="14">
  <autoFilter ref="A1:F1233" xr:uid="{C8839F83-BE1F-4C00-BCA9-93DF68ABE654}"/>
  <tableColumns count="6">
    <tableColumn id="1" xr3:uid="{564437EE-4EE7-410F-B02C-3F9F1B42C3E8}" uniqueName="1" name="&lt;TICKER&gt;" queryTableFieldId="1" dataDxfId="13"/>
    <tableColumn id="2" xr3:uid="{FC18FC19-0425-4262-BD39-96C17DF7B9D9}" uniqueName="2" name="&lt;PER&gt;" queryTableFieldId="2" dataDxfId="12"/>
    <tableColumn id="3" xr3:uid="{9FE5FDB1-A618-4E11-91EA-1809194163F2}" uniqueName="3" name="&lt;DATE&gt;" queryTableFieldId="3" dataDxfId="11"/>
    <tableColumn id="4" xr3:uid="{EB6C41DE-2C0D-4434-AEBE-D87358CBD865}" uniqueName="4" name="&lt;TIME&gt;" queryTableFieldId="4" dataDxfId="10"/>
    <tableColumn id="5" xr3:uid="{45AFEEF1-D96B-49A3-BE44-F5F02A9126AE}" uniqueName="5" name="&lt;CLOSE&gt;" queryTableFieldId="5" dataDxfId="9"/>
    <tableColumn id="6" xr3:uid="{6D90AF6A-8296-43A4-B877-A63C82F5294F}" uniqueName="6" name="&lt;VOL&gt;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ACFE-AA03-4F9F-80D3-C5652C1288D4}">
  <dimension ref="A1:R1233"/>
  <sheetViews>
    <sheetView zoomScale="80" zoomScaleNormal="80" workbookViewId="0">
      <selection activeCell="I12" sqref="I12"/>
    </sheetView>
  </sheetViews>
  <sheetFormatPr defaultRowHeight="14.4" x14ac:dyDescent="0.3"/>
  <cols>
    <col min="1" max="1" width="26.109375" customWidth="1"/>
    <col min="2" max="2" width="11.33203125" customWidth="1"/>
    <col min="3" max="3" width="15.44140625" customWidth="1"/>
    <col min="4" max="4" width="10.6640625" customWidth="1"/>
    <col min="5" max="5" width="11.88671875" customWidth="1"/>
    <col min="6" max="6" width="18.33203125" customWidth="1"/>
    <col min="8" max="8" width="12.6640625" customWidth="1"/>
    <col min="9" max="9" width="13" customWidth="1"/>
    <col min="10" max="10" width="15.33203125" customWidth="1"/>
    <col min="11" max="11" width="14.44140625" customWidth="1"/>
    <col min="12" max="12" width="15.88671875" customWidth="1"/>
    <col min="13" max="13" width="15.44140625" customWidth="1"/>
    <col min="14" max="14" width="13.6640625" customWidth="1"/>
    <col min="15" max="15" width="16" customWidth="1"/>
    <col min="16" max="16" width="12.44140625" customWidth="1"/>
    <col min="17" max="17" width="17" customWidth="1"/>
    <col min="18" max="18" width="14.6640625" customWidth="1"/>
  </cols>
  <sheetData>
    <row r="1" spans="1:1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5" t="s">
        <v>2</v>
      </c>
      <c r="I1" s="153" t="s">
        <v>12</v>
      </c>
      <c r="J1" s="153"/>
      <c r="K1" s="153" t="s">
        <v>13</v>
      </c>
      <c r="L1" s="153"/>
      <c r="M1" s="153" t="s">
        <v>14</v>
      </c>
      <c r="N1" s="153"/>
      <c r="O1" s="153" t="s">
        <v>15</v>
      </c>
      <c r="P1" s="153"/>
      <c r="Q1" s="153" t="s">
        <v>16</v>
      </c>
      <c r="R1" s="153"/>
    </row>
    <row r="2" spans="1:18" x14ac:dyDescent="0.3">
      <c r="A2" s="31" t="s">
        <v>6</v>
      </c>
      <c r="B2" s="31" t="s">
        <v>7</v>
      </c>
      <c r="C2" s="17">
        <v>42009</v>
      </c>
      <c r="D2" s="16">
        <v>0</v>
      </c>
      <c r="E2" s="16">
        <v>234.05</v>
      </c>
      <c r="F2" s="16">
        <v>7202000</v>
      </c>
      <c r="H2" s="3">
        <v>42009</v>
      </c>
      <c r="I2" s="4">
        <v>234.05</v>
      </c>
      <c r="J2" s="4">
        <v>7202000</v>
      </c>
      <c r="K2" s="4">
        <v>12.35</v>
      </c>
      <c r="L2" s="4">
        <v>94100</v>
      </c>
      <c r="M2" s="4">
        <v>206.6</v>
      </c>
      <c r="N2" s="4">
        <v>16744950</v>
      </c>
      <c r="O2" s="4">
        <v>3.5150000000000001</v>
      </c>
      <c r="P2" s="4">
        <v>2763600</v>
      </c>
      <c r="Q2" s="4">
        <v>16.7</v>
      </c>
      <c r="R2" s="4">
        <v>900</v>
      </c>
    </row>
    <row r="3" spans="1:18" x14ac:dyDescent="0.3">
      <c r="A3" s="31" t="s">
        <v>6</v>
      </c>
      <c r="B3" s="31" t="s">
        <v>7</v>
      </c>
      <c r="C3" s="17">
        <v>42016</v>
      </c>
      <c r="D3" s="16">
        <v>0</v>
      </c>
      <c r="E3" s="16">
        <v>260</v>
      </c>
      <c r="F3" s="16">
        <v>10860590</v>
      </c>
      <c r="H3" s="3">
        <v>42016</v>
      </c>
      <c r="I3" s="4">
        <v>260</v>
      </c>
      <c r="J3" s="4">
        <v>10860590</v>
      </c>
      <c r="K3" s="4">
        <v>12.95</v>
      </c>
      <c r="L3" s="4">
        <v>134880</v>
      </c>
      <c r="M3" s="4">
        <v>226</v>
      </c>
      <c r="N3" s="4">
        <v>24348990</v>
      </c>
      <c r="O3" s="4">
        <v>3.4750000000000001</v>
      </c>
      <c r="P3" s="4">
        <v>1060600</v>
      </c>
      <c r="Q3" s="4">
        <v>16.399999999999999</v>
      </c>
      <c r="R3" s="4">
        <v>176500</v>
      </c>
    </row>
    <row r="4" spans="1:18" x14ac:dyDescent="0.3">
      <c r="A4" s="31" t="s">
        <v>6</v>
      </c>
      <c r="B4" s="31" t="s">
        <v>7</v>
      </c>
      <c r="C4" s="17">
        <v>42023</v>
      </c>
      <c r="D4" s="16">
        <v>0</v>
      </c>
      <c r="E4" s="16">
        <v>297.95</v>
      </c>
      <c r="F4" s="16">
        <v>13242560</v>
      </c>
      <c r="H4" s="3">
        <v>42023</v>
      </c>
      <c r="I4" s="4">
        <v>297.95</v>
      </c>
      <c r="J4" s="4">
        <v>13242560</v>
      </c>
      <c r="K4" s="4">
        <v>13.25</v>
      </c>
      <c r="L4" s="4">
        <v>127980</v>
      </c>
      <c r="M4" s="4">
        <v>243.9</v>
      </c>
      <c r="N4" s="4">
        <v>40152220</v>
      </c>
      <c r="O4" s="4">
        <v>3.57</v>
      </c>
      <c r="P4" s="4">
        <v>2621100</v>
      </c>
      <c r="Q4" s="4">
        <v>16.399999999999999</v>
      </c>
      <c r="R4" s="4">
        <v>32000</v>
      </c>
    </row>
    <row r="5" spans="1:18" x14ac:dyDescent="0.3">
      <c r="A5" s="31" t="s">
        <v>6</v>
      </c>
      <c r="B5" s="31" t="s">
        <v>7</v>
      </c>
      <c r="C5" s="17">
        <v>42030</v>
      </c>
      <c r="D5" s="16">
        <v>0</v>
      </c>
      <c r="E5" s="16">
        <v>270.14999999999998</v>
      </c>
      <c r="F5" s="16">
        <v>13741210</v>
      </c>
      <c r="H5" s="3">
        <v>42030</v>
      </c>
      <c r="I5" s="4">
        <v>270.14999999999998</v>
      </c>
      <c r="J5" s="4">
        <v>13741210</v>
      </c>
      <c r="K5" s="4">
        <v>12.7</v>
      </c>
      <c r="L5" s="4">
        <v>189710</v>
      </c>
      <c r="M5" s="4">
        <v>229.35</v>
      </c>
      <c r="N5" s="4">
        <v>28373270</v>
      </c>
      <c r="O5" s="4">
        <v>3.9950000000000001</v>
      </c>
      <c r="P5" s="4">
        <v>3710800</v>
      </c>
      <c r="Q5" s="4">
        <v>16.5</v>
      </c>
      <c r="R5" s="4">
        <v>37300</v>
      </c>
    </row>
    <row r="6" spans="1:18" x14ac:dyDescent="0.3">
      <c r="A6" s="31" t="s">
        <v>6</v>
      </c>
      <c r="B6" s="31" t="s">
        <v>7</v>
      </c>
      <c r="C6" s="17">
        <v>42037</v>
      </c>
      <c r="D6" s="16">
        <v>0</v>
      </c>
      <c r="E6" s="16">
        <v>335.5</v>
      </c>
      <c r="F6" s="16">
        <v>15275860</v>
      </c>
      <c r="H6" s="3">
        <v>42037</v>
      </c>
      <c r="I6" s="4">
        <v>335.5</v>
      </c>
      <c r="J6" s="4">
        <v>15275860</v>
      </c>
      <c r="K6" s="4">
        <v>12.6</v>
      </c>
      <c r="L6" s="4">
        <v>92570</v>
      </c>
      <c r="M6" s="4">
        <v>261</v>
      </c>
      <c r="N6" s="4">
        <v>50788050</v>
      </c>
      <c r="O6" s="4">
        <v>4.165</v>
      </c>
      <c r="P6" s="4">
        <v>3815200</v>
      </c>
      <c r="Q6" s="4">
        <v>16.95</v>
      </c>
      <c r="R6" s="4">
        <v>11500</v>
      </c>
    </row>
    <row r="7" spans="1:18" x14ac:dyDescent="0.3">
      <c r="A7" s="31" t="s">
        <v>6</v>
      </c>
      <c r="B7" s="31" t="s">
        <v>7</v>
      </c>
      <c r="C7" s="17">
        <v>42044</v>
      </c>
      <c r="D7" s="16">
        <v>0</v>
      </c>
      <c r="E7" s="16">
        <v>353</v>
      </c>
      <c r="F7" s="16">
        <v>15136450</v>
      </c>
      <c r="H7" s="3">
        <v>42044</v>
      </c>
      <c r="I7" s="4">
        <v>353</v>
      </c>
      <c r="J7" s="4">
        <v>15136450</v>
      </c>
      <c r="K7" s="4">
        <v>13.65</v>
      </c>
      <c r="L7" s="4">
        <v>198170</v>
      </c>
      <c r="M7" s="4">
        <v>290.2</v>
      </c>
      <c r="N7" s="4">
        <v>45113430</v>
      </c>
      <c r="O7" s="4">
        <v>4.05</v>
      </c>
      <c r="P7" s="4">
        <v>4066600</v>
      </c>
      <c r="Q7" s="4">
        <v>16.8</v>
      </c>
      <c r="R7" s="4">
        <v>9400</v>
      </c>
    </row>
    <row r="8" spans="1:18" x14ac:dyDescent="0.3">
      <c r="A8" s="31" t="s">
        <v>6</v>
      </c>
      <c r="B8" s="31" t="s">
        <v>7</v>
      </c>
      <c r="C8" s="17">
        <v>42051</v>
      </c>
      <c r="D8" s="16">
        <v>0</v>
      </c>
      <c r="E8" s="16">
        <v>345.8</v>
      </c>
      <c r="F8" s="16">
        <v>7582820</v>
      </c>
      <c r="H8" s="3">
        <v>42051</v>
      </c>
      <c r="I8" s="4">
        <v>345.8</v>
      </c>
      <c r="J8" s="4">
        <v>7582820</v>
      </c>
      <c r="K8" s="4">
        <v>14.05</v>
      </c>
      <c r="L8" s="4">
        <v>307720</v>
      </c>
      <c r="M8" s="4">
        <v>274</v>
      </c>
      <c r="N8" s="4">
        <v>33443300</v>
      </c>
      <c r="O8" s="4">
        <v>4.4349999999999996</v>
      </c>
      <c r="P8" s="4">
        <v>4913000</v>
      </c>
      <c r="Q8" s="4">
        <v>16.600000000000001</v>
      </c>
      <c r="R8" s="4">
        <v>54000</v>
      </c>
    </row>
    <row r="9" spans="1:18" x14ac:dyDescent="0.3">
      <c r="A9" s="31" t="s">
        <v>6</v>
      </c>
      <c r="B9" s="31" t="s">
        <v>7</v>
      </c>
      <c r="C9" s="17">
        <v>42058</v>
      </c>
      <c r="D9" s="16">
        <v>0</v>
      </c>
      <c r="E9" s="16">
        <v>316</v>
      </c>
      <c r="F9" s="16">
        <v>6080030</v>
      </c>
      <c r="H9" s="3">
        <v>42058</v>
      </c>
      <c r="I9" s="4">
        <v>316</v>
      </c>
      <c r="J9" s="4">
        <v>6080030</v>
      </c>
      <c r="K9" s="4">
        <v>16.55</v>
      </c>
      <c r="L9" s="4">
        <v>544720</v>
      </c>
      <c r="M9" s="4">
        <v>265.85000000000002</v>
      </c>
      <c r="N9" s="4">
        <v>16990430</v>
      </c>
      <c r="O9" s="4">
        <v>4.6399999999999997</v>
      </c>
      <c r="P9" s="4">
        <v>2332600</v>
      </c>
      <c r="Q9" s="4">
        <v>17.45</v>
      </c>
      <c r="R9" s="4">
        <v>6800</v>
      </c>
    </row>
    <row r="10" spans="1:18" x14ac:dyDescent="0.3">
      <c r="A10" s="31" t="s">
        <v>6</v>
      </c>
      <c r="B10" s="31" t="s">
        <v>7</v>
      </c>
      <c r="C10" s="17">
        <v>42065</v>
      </c>
      <c r="D10" s="16">
        <v>0</v>
      </c>
      <c r="E10" s="16">
        <v>298.2</v>
      </c>
      <c r="F10" s="16">
        <v>10818780</v>
      </c>
      <c r="H10" s="3">
        <v>42065</v>
      </c>
      <c r="I10" s="4">
        <v>298.2</v>
      </c>
      <c r="J10" s="4">
        <v>10818780</v>
      </c>
      <c r="K10" s="4">
        <v>17.7</v>
      </c>
      <c r="L10" s="4">
        <v>638280</v>
      </c>
      <c r="M10" s="4">
        <v>263.5</v>
      </c>
      <c r="N10" s="4">
        <v>27250700</v>
      </c>
      <c r="O10" s="4">
        <v>4.875</v>
      </c>
      <c r="P10" s="4">
        <v>4775900</v>
      </c>
      <c r="Q10" s="4">
        <v>17.100000000000001</v>
      </c>
      <c r="R10" s="4">
        <v>114600</v>
      </c>
    </row>
    <row r="11" spans="1:18" x14ac:dyDescent="0.3">
      <c r="A11" s="31" t="s">
        <v>6</v>
      </c>
      <c r="B11" s="31" t="s">
        <v>7</v>
      </c>
      <c r="C11" s="17">
        <v>42072</v>
      </c>
      <c r="D11" s="16">
        <v>0</v>
      </c>
      <c r="E11" s="16">
        <v>277.95</v>
      </c>
      <c r="F11" s="16">
        <v>10614320</v>
      </c>
      <c r="H11" s="3">
        <v>42072</v>
      </c>
      <c r="I11" s="4">
        <v>277.95</v>
      </c>
      <c r="J11" s="4">
        <v>10614320</v>
      </c>
      <c r="K11" s="4">
        <v>17.95</v>
      </c>
      <c r="L11" s="4">
        <v>131530</v>
      </c>
      <c r="M11" s="4">
        <v>241.3</v>
      </c>
      <c r="N11" s="4">
        <v>17631750</v>
      </c>
      <c r="O11" s="4">
        <v>3.9</v>
      </c>
      <c r="P11" s="4">
        <v>5901600</v>
      </c>
      <c r="Q11" s="4">
        <v>17.100000000000001</v>
      </c>
      <c r="R11" s="4">
        <v>23100</v>
      </c>
    </row>
    <row r="12" spans="1:18" x14ac:dyDescent="0.3">
      <c r="A12" s="31" t="s">
        <v>6</v>
      </c>
      <c r="B12" s="31" t="s">
        <v>7</v>
      </c>
      <c r="C12" s="17">
        <v>42079</v>
      </c>
      <c r="D12" s="16">
        <v>0</v>
      </c>
      <c r="E12" s="16">
        <v>294.25</v>
      </c>
      <c r="F12" s="16">
        <v>11944420</v>
      </c>
      <c r="H12" s="3">
        <v>42079</v>
      </c>
      <c r="I12" s="4">
        <v>294.25</v>
      </c>
      <c r="J12" s="4">
        <v>11944420</v>
      </c>
      <c r="K12" s="4">
        <v>17.350000000000001</v>
      </c>
      <c r="L12" s="4">
        <v>138140</v>
      </c>
      <c r="M12" s="4">
        <v>239.3</v>
      </c>
      <c r="N12" s="4">
        <v>26034870</v>
      </c>
      <c r="O12" s="4">
        <v>3.9849999999999999</v>
      </c>
      <c r="P12" s="4">
        <v>3381400</v>
      </c>
      <c r="Q12" s="4">
        <v>16.45</v>
      </c>
      <c r="R12" s="4">
        <v>23300</v>
      </c>
    </row>
    <row r="13" spans="1:18" x14ac:dyDescent="0.3">
      <c r="A13" s="31" t="s">
        <v>6</v>
      </c>
      <c r="B13" s="31" t="s">
        <v>7</v>
      </c>
      <c r="C13" s="17">
        <v>42086</v>
      </c>
      <c r="D13" s="16">
        <v>0</v>
      </c>
      <c r="E13" s="16">
        <v>267</v>
      </c>
      <c r="F13" s="16">
        <v>8648770</v>
      </c>
      <c r="H13" s="3">
        <v>42086</v>
      </c>
      <c r="I13" s="4">
        <v>267</v>
      </c>
      <c r="J13" s="4">
        <v>8648770</v>
      </c>
      <c r="K13" s="4">
        <v>16.55</v>
      </c>
      <c r="L13" s="4">
        <v>91390</v>
      </c>
      <c r="M13" s="4">
        <v>237.25</v>
      </c>
      <c r="N13" s="4">
        <v>25466880</v>
      </c>
      <c r="O13" s="4">
        <v>3.8250000000000002</v>
      </c>
      <c r="P13" s="4">
        <v>1176700</v>
      </c>
      <c r="Q13" s="4">
        <v>16.45</v>
      </c>
      <c r="R13" s="4">
        <v>131200</v>
      </c>
    </row>
    <row r="14" spans="1:18" x14ac:dyDescent="0.3">
      <c r="A14" s="31" t="s">
        <v>6</v>
      </c>
      <c r="B14" s="31" t="s">
        <v>7</v>
      </c>
      <c r="C14" s="17">
        <v>42093</v>
      </c>
      <c r="D14" s="16">
        <v>0</v>
      </c>
      <c r="E14" s="16">
        <v>299</v>
      </c>
      <c r="F14" s="16">
        <v>8520470</v>
      </c>
      <c r="H14" s="3">
        <v>42093</v>
      </c>
      <c r="I14" s="4">
        <v>299</v>
      </c>
      <c r="J14" s="4">
        <v>8520470</v>
      </c>
      <c r="K14" s="4">
        <v>17.25</v>
      </c>
      <c r="L14" s="4">
        <v>68570</v>
      </c>
      <c r="M14" s="4">
        <v>263.7</v>
      </c>
      <c r="N14" s="4">
        <v>23382240</v>
      </c>
      <c r="O14" s="4">
        <v>4.1399999999999997</v>
      </c>
      <c r="P14" s="4">
        <v>866300</v>
      </c>
      <c r="Q14" s="4">
        <v>16.45</v>
      </c>
      <c r="R14" s="4">
        <v>33000</v>
      </c>
    </row>
    <row r="15" spans="1:18" x14ac:dyDescent="0.3">
      <c r="A15" s="31" t="s">
        <v>6</v>
      </c>
      <c r="B15" s="31" t="s">
        <v>7</v>
      </c>
      <c r="C15" s="17">
        <v>42100</v>
      </c>
      <c r="D15" s="16">
        <v>0</v>
      </c>
      <c r="E15" s="16">
        <v>297.2</v>
      </c>
      <c r="F15" s="16">
        <v>8675000</v>
      </c>
      <c r="H15" s="3">
        <v>42100</v>
      </c>
      <c r="I15" s="4">
        <v>297.2</v>
      </c>
      <c r="J15" s="4">
        <v>8675000</v>
      </c>
      <c r="K15" s="4">
        <v>16.649999999999999</v>
      </c>
      <c r="L15" s="4">
        <v>72590</v>
      </c>
      <c r="M15" s="4">
        <v>256.95</v>
      </c>
      <c r="N15" s="4">
        <v>23064140</v>
      </c>
      <c r="O15" s="4">
        <v>3.85</v>
      </c>
      <c r="P15" s="4">
        <v>1563400</v>
      </c>
      <c r="Q15" s="4">
        <v>16.45</v>
      </c>
      <c r="R15" s="4">
        <v>48900</v>
      </c>
    </row>
    <row r="16" spans="1:18" x14ac:dyDescent="0.3">
      <c r="A16" s="31" t="s">
        <v>6</v>
      </c>
      <c r="B16" s="31" t="s">
        <v>7</v>
      </c>
      <c r="C16" s="17">
        <v>42107</v>
      </c>
      <c r="D16" s="16">
        <v>0</v>
      </c>
      <c r="E16" s="16">
        <v>292.2</v>
      </c>
      <c r="F16" s="16">
        <v>9712900</v>
      </c>
      <c r="H16" s="3">
        <v>42107</v>
      </c>
      <c r="I16" s="4">
        <v>292.2</v>
      </c>
      <c r="J16" s="4">
        <v>9712900</v>
      </c>
      <c r="K16" s="4">
        <v>16.5</v>
      </c>
      <c r="L16" s="4">
        <v>35230</v>
      </c>
      <c r="M16" s="4">
        <v>256</v>
      </c>
      <c r="N16" s="4">
        <v>23437830</v>
      </c>
      <c r="O16" s="4">
        <v>3.88</v>
      </c>
      <c r="P16" s="4">
        <v>1209700</v>
      </c>
      <c r="Q16" s="4">
        <v>16.45</v>
      </c>
      <c r="R16" s="4">
        <v>65000</v>
      </c>
    </row>
    <row r="17" spans="1:18" x14ac:dyDescent="0.3">
      <c r="A17" s="31" t="s">
        <v>6</v>
      </c>
      <c r="B17" s="31" t="s">
        <v>7</v>
      </c>
      <c r="C17" s="17">
        <v>42114</v>
      </c>
      <c r="D17" s="16">
        <v>0</v>
      </c>
      <c r="E17" s="16">
        <v>297</v>
      </c>
      <c r="F17" s="16">
        <v>9415440</v>
      </c>
      <c r="H17" s="3">
        <v>42114</v>
      </c>
      <c r="I17" s="4">
        <v>297</v>
      </c>
      <c r="J17" s="4">
        <v>9415440</v>
      </c>
      <c r="K17" s="4">
        <v>16.2</v>
      </c>
      <c r="L17" s="4">
        <v>25080</v>
      </c>
      <c r="M17" s="4">
        <v>258.2</v>
      </c>
      <c r="N17" s="4">
        <v>23918690</v>
      </c>
      <c r="O17" s="4">
        <v>3.81</v>
      </c>
      <c r="P17" s="4">
        <v>842100</v>
      </c>
      <c r="Q17" s="4">
        <v>16.55</v>
      </c>
      <c r="R17" s="4">
        <v>59300</v>
      </c>
    </row>
    <row r="18" spans="1:18" x14ac:dyDescent="0.3">
      <c r="A18" s="31" t="s">
        <v>6</v>
      </c>
      <c r="B18" s="31" t="s">
        <v>7</v>
      </c>
      <c r="C18" s="17">
        <v>42121</v>
      </c>
      <c r="D18" s="16">
        <v>0</v>
      </c>
      <c r="E18" s="16">
        <v>292.35000000000002</v>
      </c>
      <c r="F18" s="16">
        <v>8019010</v>
      </c>
      <c r="H18" s="3">
        <v>42121</v>
      </c>
      <c r="I18" s="4">
        <v>292.35000000000002</v>
      </c>
      <c r="J18" s="4">
        <v>8019010</v>
      </c>
      <c r="K18" s="4">
        <v>15.15</v>
      </c>
      <c r="L18" s="4">
        <v>77550</v>
      </c>
      <c r="M18" s="4">
        <v>256.5</v>
      </c>
      <c r="N18" s="4">
        <v>11068200</v>
      </c>
      <c r="O18" s="4">
        <v>3.71</v>
      </c>
      <c r="P18" s="4">
        <v>712000</v>
      </c>
      <c r="Q18" s="4">
        <v>19.149999999999999</v>
      </c>
      <c r="R18" s="4">
        <v>34600</v>
      </c>
    </row>
    <row r="19" spans="1:18" x14ac:dyDescent="0.3">
      <c r="A19" s="31" t="s">
        <v>6</v>
      </c>
      <c r="B19" s="31" t="s">
        <v>7</v>
      </c>
      <c r="C19" s="17">
        <v>42128</v>
      </c>
      <c r="D19" s="16">
        <v>0</v>
      </c>
      <c r="E19" s="16">
        <v>303.25</v>
      </c>
      <c r="F19" s="16">
        <v>6646620</v>
      </c>
      <c r="H19" s="3">
        <v>42128</v>
      </c>
      <c r="I19" s="4">
        <v>303.25</v>
      </c>
      <c r="J19" s="4">
        <v>6646620</v>
      </c>
      <c r="K19" s="4">
        <v>15.95</v>
      </c>
      <c r="L19" s="4">
        <v>69330</v>
      </c>
      <c r="M19" s="4">
        <v>259.45</v>
      </c>
      <c r="N19" s="4">
        <v>15040370</v>
      </c>
      <c r="O19" s="4">
        <v>3.7250000000000001</v>
      </c>
      <c r="P19" s="4">
        <v>572200</v>
      </c>
      <c r="Q19" s="4">
        <v>17.899999999999999</v>
      </c>
      <c r="R19" s="4">
        <v>46800</v>
      </c>
    </row>
    <row r="20" spans="1:18" x14ac:dyDescent="0.3">
      <c r="A20" s="31" t="s">
        <v>6</v>
      </c>
      <c r="B20" s="31" t="s">
        <v>7</v>
      </c>
      <c r="C20" s="17">
        <v>42135</v>
      </c>
      <c r="D20" s="16">
        <v>0</v>
      </c>
      <c r="E20" s="16">
        <v>296.7</v>
      </c>
      <c r="F20" s="16">
        <v>5115970</v>
      </c>
      <c r="H20" s="3">
        <v>42135</v>
      </c>
      <c r="I20" s="4">
        <v>296.7</v>
      </c>
      <c r="J20" s="4">
        <v>5115970</v>
      </c>
      <c r="K20" s="4">
        <v>16.3</v>
      </c>
      <c r="L20" s="4">
        <v>188050</v>
      </c>
      <c r="M20" s="4">
        <v>257.45</v>
      </c>
      <c r="N20" s="4">
        <v>10933430</v>
      </c>
      <c r="O20" s="4">
        <v>3.585</v>
      </c>
      <c r="P20" s="4">
        <v>1263400</v>
      </c>
      <c r="Q20" s="4">
        <v>18.3</v>
      </c>
      <c r="R20" s="4">
        <v>49400</v>
      </c>
    </row>
    <row r="21" spans="1:18" x14ac:dyDescent="0.3">
      <c r="A21" s="31" t="s">
        <v>6</v>
      </c>
      <c r="B21" s="31" t="s">
        <v>7</v>
      </c>
      <c r="C21" s="17">
        <v>42142</v>
      </c>
      <c r="D21" s="16">
        <v>0</v>
      </c>
      <c r="E21" s="16">
        <v>302.60000000000002</v>
      </c>
      <c r="F21" s="16">
        <v>4415430</v>
      </c>
      <c r="H21" s="3">
        <v>42142</v>
      </c>
      <c r="I21" s="4">
        <v>302.60000000000002</v>
      </c>
      <c r="J21" s="4">
        <v>4415430</v>
      </c>
      <c r="K21" s="4">
        <v>17.25</v>
      </c>
      <c r="L21" s="4">
        <v>205670</v>
      </c>
      <c r="M21" s="4">
        <v>249.9</v>
      </c>
      <c r="N21" s="4">
        <v>13093990</v>
      </c>
      <c r="O21" s="4">
        <v>3.67</v>
      </c>
      <c r="P21" s="4">
        <v>322600</v>
      </c>
      <c r="Q21" s="4">
        <v>20.9</v>
      </c>
      <c r="R21" s="4">
        <v>20600</v>
      </c>
    </row>
    <row r="22" spans="1:18" x14ac:dyDescent="0.3">
      <c r="A22" s="31" t="s">
        <v>6</v>
      </c>
      <c r="B22" s="31" t="s">
        <v>7</v>
      </c>
      <c r="C22" s="17">
        <v>42149</v>
      </c>
      <c r="D22" s="16">
        <v>0</v>
      </c>
      <c r="E22" s="16">
        <v>280.2</v>
      </c>
      <c r="F22" s="16">
        <v>7204390</v>
      </c>
      <c r="H22" s="3">
        <v>42149</v>
      </c>
      <c r="I22" s="4">
        <v>280.2</v>
      </c>
      <c r="J22" s="4">
        <v>7204390</v>
      </c>
      <c r="K22" s="4">
        <v>17.100000000000001</v>
      </c>
      <c r="L22" s="4">
        <v>17790</v>
      </c>
      <c r="M22" s="4">
        <v>234</v>
      </c>
      <c r="N22" s="4">
        <v>16062840</v>
      </c>
      <c r="O22" s="4">
        <v>3.8050000000000002</v>
      </c>
      <c r="P22" s="4">
        <v>1495000</v>
      </c>
      <c r="Q22" s="4">
        <v>20.149999999999999</v>
      </c>
      <c r="R22" s="4">
        <v>48400</v>
      </c>
    </row>
    <row r="23" spans="1:18" x14ac:dyDescent="0.3">
      <c r="A23" s="31" t="s">
        <v>6</v>
      </c>
      <c r="B23" s="31" t="s">
        <v>7</v>
      </c>
      <c r="C23" s="17">
        <v>42156</v>
      </c>
      <c r="D23" s="16">
        <v>0</v>
      </c>
      <c r="E23" s="16">
        <v>300.89999999999998</v>
      </c>
      <c r="F23" s="16">
        <v>8100700</v>
      </c>
      <c r="H23" s="3">
        <v>42156</v>
      </c>
      <c r="I23" s="4">
        <v>300.89999999999998</v>
      </c>
      <c r="J23" s="4">
        <v>8100700</v>
      </c>
      <c r="K23" s="4">
        <v>16.399999999999999</v>
      </c>
      <c r="L23" s="4">
        <v>51280</v>
      </c>
      <c r="M23" s="4">
        <v>236.75</v>
      </c>
      <c r="N23" s="4">
        <v>17300750</v>
      </c>
      <c r="O23" s="4">
        <v>3.7450000000000001</v>
      </c>
      <c r="P23" s="4">
        <v>238200</v>
      </c>
      <c r="Q23" s="4">
        <v>19</v>
      </c>
      <c r="R23" s="4">
        <v>21100</v>
      </c>
    </row>
    <row r="24" spans="1:18" x14ac:dyDescent="0.3">
      <c r="A24" s="31" t="s">
        <v>6</v>
      </c>
      <c r="B24" s="31" t="s">
        <v>7</v>
      </c>
      <c r="C24" s="17">
        <v>42163</v>
      </c>
      <c r="D24" s="16">
        <v>0</v>
      </c>
      <c r="E24" s="16">
        <v>296.89999999999998</v>
      </c>
      <c r="F24" s="16">
        <v>4954600</v>
      </c>
      <c r="H24" s="3">
        <v>42163</v>
      </c>
      <c r="I24" s="4">
        <v>296.89999999999998</v>
      </c>
      <c r="J24" s="4">
        <v>4954600</v>
      </c>
      <c r="K24" s="4">
        <v>16.45</v>
      </c>
      <c r="L24" s="4">
        <v>10510</v>
      </c>
      <c r="M24" s="4">
        <v>245.2</v>
      </c>
      <c r="N24" s="4">
        <v>16388720</v>
      </c>
      <c r="O24" s="4">
        <v>3.7</v>
      </c>
      <c r="P24" s="4">
        <v>462200</v>
      </c>
      <c r="Q24" s="4">
        <v>19.5</v>
      </c>
      <c r="R24" s="4">
        <v>4500</v>
      </c>
    </row>
    <row r="25" spans="1:18" x14ac:dyDescent="0.3">
      <c r="A25" s="31" t="s">
        <v>6</v>
      </c>
      <c r="B25" s="31" t="s">
        <v>7</v>
      </c>
      <c r="C25" s="17">
        <v>42170</v>
      </c>
      <c r="D25" s="16">
        <v>0</v>
      </c>
      <c r="E25" s="16">
        <v>290.39999999999998</v>
      </c>
      <c r="F25" s="16">
        <v>5359180</v>
      </c>
      <c r="H25" s="3">
        <v>42170</v>
      </c>
      <c r="I25" s="4">
        <v>290.39999999999998</v>
      </c>
      <c r="J25" s="4">
        <v>5359180</v>
      </c>
      <c r="K25" s="4">
        <v>16.100000000000001</v>
      </c>
      <c r="L25" s="4">
        <v>24310</v>
      </c>
      <c r="M25" s="4">
        <v>250</v>
      </c>
      <c r="N25" s="4">
        <v>19439410</v>
      </c>
      <c r="O25" s="4">
        <v>3.74</v>
      </c>
      <c r="P25" s="4">
        <v>346300</v>
      </c>
      <c r="Q25" s="4">
        <v>20.9</v>
      </c>
      <c r="R25" s="4">
        <v>12100</v>
      </c>
    </row>
    <row r="26" spans="1:18" x14ac:dyDescent="0.3">
      <c r="A26" s="31" t="s">
        <v>6</v>
      </c>
      <c r="B26" s="31" t="s">
        <v>7</v>
      </c>
      <c r="C26" s="17">
        <v>42177</v>
      </c>
      <c r="D26" s="16">
        <v>0</v>
      </c>
      <c r="E26" s="16">
        <v>296.55</v>
      </c>
      <c r="F26" s="16">
        <v>5030760</v>
      </c>
      <c r="H26" s="3">
        <v>42177</v>
      </c>
      <c r="I26" s="4">
        <v>296.55</v>
      </c>
      <c r="J26" s="4">
        <v>5030760</v>
      </c>
      <c r="K26" s="4">
        <v>16</v>
      </c>
      <c r="L26" s="4">
        <v>259400</v>
      </c>
      <c r="M26" s="4">
        <v>229.9</v>
      </c>
      <c r="N26" s="4">
        <v>27429140</v>
      </c>
      <c r="O26" s="4">
        <v>3.69</v>
      </c>
      <c r="P26" s="4">
        <v>224900</v>
      </c>
      <c r="Q26" s="4">
        <v>19.95</v>
      </c>
      <c r="R26" s="4">
        <v>13300</v>
      </c>
    </row>
    <row r="27" spans="1:18" x14ac:dyDescent="0.3">
      <c r="A27" s="31" t="s">
        <v>6</v>
      </c>
      <c r="B27" s="31" t="s">
        <v>7</v>
      </c>
      <c r="C27" s="17">
        <v>42184</v>
      </c>
      <c r="D27" s="16">
        <v>0</v>
      </c>
      <c r="E27" s="16">
        <v>297.64999999999998</v>
      </c>
      <c r="F27" s="16">
        <v>6401740</v>
      </c>
      <c r="H27" s="3">
        <v>42184</v>
      </c>
      <c r="I27" s="4">
        <v>297.64999999999998</v>
      </c>
      <c r="J27" s="4">
        <v>6401740</v>
      </c>
      <c r="K27" s="4">
        <v>15.65</v>
      </c>
      <c r="L27" s="4">
        <v>282190</v>
      </c>
      <c r="M27" s="4">
        <v>228.4</v>
      </c>
      <c r="N27" s="4">
        <v>13127970</v>
      </c>
      <c r="O27" s="4">
        <v>3.7</v>
      </c>
      <c r="P27" s="4">
        <v>397100</v>
      </c>
      <c r="Q27" s="4">
        <v>20.8</v>
      </c>
      <c r="R27" s="4">
        <v>33400</v>
      </c>
    </row>
    <row r="28" spans="1:18" x14ac:dyDescent="0.3">
      <c r="A28" s="31" t="s">
        <v>6</v>
      </c>
      <c r="B28" s="31" t="s">
        <v>7</v>
      </c>
      <c r="C28" s="17">
        <v>42191</v>
      </c>
      <c r="D28" s="16">
        <v>0</v>
      </c>
      <c r="E28" s="16">
        <v>289.5</v>
      </c>
      <c r="F28" s="16">
        <v>7393310</v>
      </c>
      <c r="H28" s="3">
        <v>42191</v>
      </c>
      <c r="I28" s="4">
        <v>289.5</v>
      </c>
      <c r="J28" s="4">
        <v>7393310</v>
      </c>
      <c r="K28" s="4">
        <v>15.55</v>
      </c>
      <c r="L28" s="4">
        <v>1270080</v>
      </c>
      <c r="M28" s="4">
        <v>227</v>
      </c>
      <c r="N28" s="4">
        <v>25117700</v>
      </c>
      <c r="O28" s="4">
        <v>3.7</v>
      </c>
      <c r="P28" s="4">
        <v>633900</v>
      </c>
      <c r="Q28" s="4">
        <v>22.95</v>
      </c>
      <c r="R28" s="4">
        <v>107600</v>
      </c>
    </row>
    <row r="29" spans="1:18" x14ac:dyDescent="0.3">
      <c r="A29" s="31" t="s">
        <v>6</v>
      </c>
      <c r="B29" s="31" t="s">
        <v>7</v>
      </c>
      <c r="C29" s="17">
        <v>42198</v>
      </c>
      <c r="D29" s="16">
        <v>0</v>
      </c>
      <c r="E29" s="16">
        <v>295</v>
      </c>
      <c r="F29" s="16">
        <v>6480690</v>
      </c>
      <c r="H29" s="3">
        <v>42198</v>
      </c>
      <c r="I29" s="4">
        <v>295</v>
      </c>
      <c r="J29" s="4">
        <v>6480690</v>
      </c>
      <c r="K29" s="4">
        <v>15.65</v>
      </c>
      <c r="L29" s="4">
        <v>13320</v>
      </c>
      <c r="M29" s="4">
        <v>232</v>
      </c>
      <c r="N29" s="4">
        <v>20687430</v>
      </c>
      <c r="O29" s="4">
        <v>4.04</v>
      </c>
      <c r="P29" s="4">
        <v>816400</v>
      </c>
      <c r="Q29" s="4">
        <v>23</v>
      </c>
      <c r="R29" s="4">
        <v>1200</v>
      </c>
    </row>
    <row r="30" spans="1:18" x14ac:dyDescent="0.3">
      <c r="A30" s="31" t="s">
        <v>6</v>
      </c>
      <c r="B30" s="31" t="s">
        <v>7</v>
      </c>
      <c r="C30" s="17">
        <v>42205</v>
      </c>
      <c r="D30" s="16">
        <v>0</v>
      </c>
      <c r="E30" s="16">
        <v>278.05</v>
      </c>
      <c r="F30" s="16">
        <v>6806000</v>
      </c>
      <c r="H30" s="3">
        <v>42205</v>
      </c>
      <c r="I30" s="4">
        <v>278.05</v>
      </c>
      <c r="J30" s="4">
        <v>6806000</v>
      </c>
      <c r="K30" s="4">
        <v>15</v>
      </c>
      <c r="L30" s="4">
        <v>49850</v>
      </c>
      <c r="M30" s="4">
        <v>220.6</v>
      </c>
      <c r="N30" s="4">
        <v>20058770</v>
      </c>
      <c r="O30" s="4">
        <v>3.8250000000000002</v>
      </c>
      <c r="P30" s="4">
        <v>298500</v>
      </c>
      <c r="Q30" s="4">
        <v>22.95</v>
      </c>
      <c r="R30" s="4">
        <v>9900</v>
      </c>
    </row>
    <row r="31" spans="1:18" x14ac:dyDescent="0.3">
      <c r="A31" s="31" t="s">
        <v>6</v>
      </c>
      <c r="B31" s="31" t="s">
        <v>7</v>
      </c>
      <c r="C31" s="17">
        <v>42212</v>
      </c>
      <c r="D31" s="16">
        <v>0</v>
      </c>
      <c r="E31" s="16">
        <v>301.85000000000002</v>
      </c>
      <c r="F31" s="16">
        <v>12912010</v>
      </c>
      <c r="H31" s="3">
        <v>42212</v>
      </c>
      <c r="I31" s="4">
        <v>301.85000000000002</v>
      </c>
      <c r="J31" s="4">
        <v>12912010</v>
      </c>
      <c r="K31" s="4">
        <v>15</v>
      </c>
      <c r="L31" s="4">
        <v>19260</v>
      </c>
      <c r="M31" s="4">
        <v>236.7</v>
      </c>
      <c r="N31" s="4">
        <v>25863560</v>
      </c>
      <c r="O31" s="4">
        <v>3.93</v>
      </c>
      <c r="P31" s="4">
        <v>294600</v>
      </c>
      <c r="Q31" s="4">
        <v>23.1</v>
      </c>
      <c r="R31" s="4">
        <v>18300</v>
      </c>
    </row>
    <row r="32" spans="1:18" x14ac:dyDescent="0.3">
      <c r="A32" s="31" t="s">
        <v>6</v>
      </c>
      <c r="B32" s="31" t="s">
        <v>7</v>
      </c>
      <c r="C32" s="17">
        <v>42219</v>
      </c>
      <c r="D32" s="16">
        <v>0</v>
      </c>
      <c r="E32" s="16">
        <v>304.3</v>
      </c>
      <c r="F32" s="16">
        <v>10369390</v>
      </c>
      <c r="H32" s="3">
        <v>42219</v>
      </c>
      <c r="I32" s="4">
        <v>304.3</v>
      </c>
      <c r="J32" s="4">
        <v>10369390</v>
      </c>
      <c r="K32" s="4">
        <v>15</v>
      </c>
      <c r="L32" s="4">
        <v>29820</v>
      </c>
      <c r="M32" s="4">
        <v>235.55</v>
      </c>
      <c r="N32" s="4">
        <v>17617070</v>
      </c>
      <c r="O32" s="4">
        <v>3.79</v>
      </c>
      <c r="P32" s="4">
        <v>275800</v>
      </c>
      <c r="Q32" s="4">
        <v>22</v>
      </c>
      <c r="R32" s="4">
        <v>6000</v>
      </c>
    </row>
    <row r="33" spans="1:18" x14ac:dyDescent="0.3">
      <c r="A33" s="31" t="s">
        <v>6</v>
      </c>
      <c r="B33" s="31" t="s">
        <v>7</v>
      </c>
      <c r="C33" s="17">
        <v>42226</v>
      </c>
      <c r="D33" s="16">
        <v>0</v>
      </c>
      <c r="E33" s="16">
        <v>314.39999999999998</v>
      </c>
      <c r="F33" s="16">
        <v>7956380</v>
      </c>
      <c r="H33" s="3">
        <v>42226</v>
      </c>
      <c r="I33" s="4">
        <v>314.39999999999998</v>
      </c>
      <c r="J33" s="4">
        <v>7956380</v>
      </c>
      <c r="K33" s="4">
        <v>14.8</v>
      </c>
      <c r="L33" s="4">
        <v>30830</v>
      </c>
      <c r="M33" s="4">
        <v>246.6</v>
      </c>
      <c r="N33" s="4">
        <v>21059590</v>
      </c>
      <c r="O33" s="4">
        <v>3.8</v>
      </c>
      <c r="P33" s="4">
        <v>339700</v>
      </c>
      <c r="Q33" s="4">
        <v>21.75</v>
      </c>
      <c r="R33" s="4">
        <v>13600</v>
      </c>
    </row>
    <row r="34" spans="1:18" x14ac:dyDescent="0.3">
      <c r="A34" s="31" t="s">
        <v>6</v>
      </c>
      <c r="B34" s="31" t="s">
        <v>7</v>
      </c>
      <c r="C34" s="17">
        <v>42233</v>
      </c>
      <c r="D34" s="16">
        <v>0</v>
      </c>
      <c r="E34" s="16">
        <v>293.60000000000002</v>
      </c>
      <c r="F34" s="16">
        <v>8730580</v>
      </c>
      <c r="H34" s="3">
        <v>42233</v>
      </c>
      <c r="I34" s="4">
        <v>293.60000000000002</v>
      </c>
      <c r="J34" s="4">
        <v>8730580</v>
      </c>
      <c r="K34" s="4">
        <v>14.05</v>
      </c>
      <c r="L34" s="4">
        <v>11140</v>
      </c>
      <c r="M34" s="4">
        <v>235.25</v>
      </c>
      <c r="N34" s="4">
        <v>17284100</v>
      </c>
      <c r="O34" s="4">
        <v>3.91</v>
      </c>
      <c r="P34" s="4">
        <v>559900</v>
      </c>
      <c r="Q34" s="4">
        <v>23.25</v>
      </c>
      <c r="R34" s="4">
        <v>18400</v>
      </c>
    </row>
    <row r="35" spans="1:18" x14ac:dyDescent="0.3">
      <c r="A35" s="31" t="s">
        <v>6</v>
      </c>
      <c r="B35" s="31" t="s">
        <v>7</v>
      </c>
      <c r="C35" s="17">
        <v>42240</v>
      </c>
      <c r="D35" s="16">
        <v>0</v>
      </c>
      <c r="E35" s="16">
        <v>313</v>
      </c>
      <c r="F35" s="16">
        <v>13591210</v>
      </c>
      <c r="H35" s="3">
        <v>42240</v>
      </c>
      <c r="I35" s="4">
        <v>313</v>
      </c>
      <c r="J35" s="4">
        <v>13591210</v>
      </c>
      <c r="K35" s="4">
        <v>14.15</v>
      </c>
      <c r="L35" s="4">
        <v>73810</v>
      </c>
      <c r="M35" s="4">
        <v>246.35</v>
      </c>
      <c r="N35" s="4">
        <v>33405850</v>
      </c>
      <c r="O35" s="4">
        <v>3.95</v>
      </c>
      <c r="P35" s="4">
        <v>371700</v>
      </c>
      <c r="Q35" s="4">
        <v>26</v>
      </c>
      <c r="R35" s="4">
        <v>5600</v>
      </c>
    </row>
    <row r="36" spans="1:18" x14ac:dyDescent="0.3">
      <c r="A36" s="31" t="s">
        <v>6</v>
      </c>
      <c r="B36" s="31" t="s">
        <v>7</v>
      </c>
      <c r="C36" s="17">
        <v>42247</v>
      </c>
      <c r="D36" s="16">
        <v>0</v>
      </c>
      <c r="E36" s="16">
        <v>304.89999999999998</v>
      </c>
      <c r="F36" s="16">
        <v>8774520</v>
      </c>
      <c r="H36" s="3">
        <v>42247</v>
      </c>
      <c r="I36" s="4">
        <v>304.89999999999998</v>
      </c>
      <c r="J36" s="4">
        <v>8774520</v>
      </c>
      <c r="K36" s="4">
        <v>14.2</v>
      </c>
      <c r="L36" s="4">
        <v>16390</v>
      </c>
      <c r="M36" s="4">
        <v>244.35</v>
      </c>
      <c r="N36" s="4">
        <v>28850580</v>
      </c>
      <c r="O36" s="4">
        <v>4.0199999999999996</v>
      </c>
      <c r="P36" s="4">
        <v>851600</v>
      </c>
      <c r="Q36" s="4">
        <v>24.2</v>
      </c>
      <c r="R36" s="4">
        <v>29600</v>
      </c>
    </row>
    <row r="37" spans="1:18" x14ac:dyDescent="0.3">
      <c r="A37" s="31" t="s">
        <v>6</v>
      </c>
      <c r="B37" s="31" t="s">
        <v>7</v>
      </c>
      <c r="C37" s="17">
        <v>42254</v>
      </c>
      <c r="D37" s="16">
        <v>0</v>
      </c>
      <c r="E37" s="16">
        <v>308.2</v>
      </c>
      <c r="F37" s="16">
        <v>6197140</v>
      </c>
      <c r="H37" s="3">
        <v>42254</v>
      </c>
      <c r="I37" s="4">
        <v>308.2</v>
      </c>
      <c r="J37" s="4">
        <v>6197140</v>
      </c>
      <c r="K37" s="4">
        <v>14.5</v>
      </c>
      <c r="L37" s="4">
        <v>9700</v>
      </c>
      <c r="M37" s="4">
        <v>245.9</v>
      </c>
      <c r="N37" s="4">
        <v>17785100</v>
      </c>
      <c r="O37" s="4">
        <v>3.96</v>
      </c>
      <c r="P37" s="4">
        <v>402300</v>
      </c>
      <c r="Q37" s="4">
        <v>26.1</v>
      </c>
      <c r="R37" s="4">
        <v>28000</v>
      </c>
    </row>
    <row r="38" spans="1:18" x14ac:dyDescent="0.3">
      <c r="A38" s="31" t="s">
        <v>6</v>
      </c>
      <c r="B38" s="31" t="s">
        <v>7</v>
      </c>
      <c r="C38" s="17">
        <v>42261</v>
      </c>
      <c r="D38" s="16">
        <v>0</v>
      </c>
      <c r="E38" s="16">
        <v>322</v>
      </c>
      <c r="F38" s="16">
        <v>9573040</v>
      </c>
      <c r="H38" s="3">
        <v>42261</v>
      </c>
      <c r="I38" s="4">
        <v>322</v>
      </c>
      <c r="J38" s="4">
        <v>9573040</v>
      </c>
      <c r="K38" s="4">
        <v>13.9</v>
      </c>
      <c r="L38" s="4">
        <v>16950</v>
      </c>
      <c r="M38" s="4">
        <v>256</v>
      </c>
      <c r="N38" s="4">
        <v>23042740</v>
      </c>
      <c r="O38" s="4">
        <v>3.99</v>
      </c>
      <c r="P38" s="4">
        <v>214800</v>
      </c>
      <c r="Q38" s="4">
        <v>30</v>
      </c>
      <c r="R38" s="4">
        <v>82800</v>
      </c>
    </row>
    <row r="39" spans="1:18" x14ac:dyDescent="0.3">
      <c r="A39" s="31" t="s">
        <v>6</v>
      </c>
      <c r="B39" s="31" t="s">
        <v>7</v>
      </c>
      <c r="C39" s="17">
        <v>42268</v>
      </c>
      <c r="D39" s="16">
        <v>0</v>
      </c>
      <c r="E39" s="16">
        <v>307</v>
      </c>
      <c r="F39" s="16">
        <v>9232170</v>
      </c>
      <c r="H39" s="3">
        <v>42268</v>
      </c>
      <c r="I39" s="4">
        <v>307</v>
      </c>
      <c r="J39" s="4">
        <v>9232170</v>
      </c>
      <c r="K39" s="4">
        <v>13.8</v>
      </c>
      <c r="L39" s="4">
        <v>15880</v>
      </c>
      <c r="M39" s="4">
        <v>238.4</v>
      </c>
      <c r="N39" s="4">
        <v>29968020</v>
      </c>
      <c r="O39" s="4">
        <v>3.65</v>
      </c>
      <c r="P39" s="4">
        <v>826700</v>
      </c>
      <c r="Q39" s="4">
        <v>32.049999999999997</v>
      </c>
      <c r="R39" s="4">
        <v>51000</v>
      </c>
    </row>
    <row r="40" spans="1:18" x14ac:dyDescent="0.3">
      <c r="A40" s="31" t="s">
        <v>6</v>
      </c>
      <c r="B40" s="31" t="s">
        <v>7</v>
      </c>
      <c r="C40" s="17">
        <v>42275</v>
      </c>
      <c r="D40" s="16">
        <v>0</v>
      </c>
      <c r="E40" s="16">
        <v>300.85000000000002</v>
      </c>
      <c r="F40" s="16">
        <v>6799180</v>
      </c>
      <c r="H40" s="3">
        <v>42275</v>
      </c>
      <c r="I40" s="4">
        <v>300.85000000000002</v>
      </c>
      <c r="J40" s="4">
        <v>6799180</v>
      </c>
      <c r="K40" s="4">
        <v>13.45</v>
      </c>
      <c r="L40" s="4">
        <v>31770</v>
      </c>
      <c r="M40" s="4">
        <v>234.6</v>
      </c>
      <c r="N40" s="4">
        <v>20475910</v>
      </c>
      <c r="O40" s="4">
        <v>3.58</v>
      </c>
      <c r="P40" s="4">
        <v>466800</v>
      </c>
      <c r="Q40" s="4">
        <v>31.85</v>
      </c>
      <c r="R40" s="4">
        <v>9800</v>
      </c>
    </row>
    <row r="41" spans="1:18" x14ac:dyDescent="0.3">
      <c r="A41" s="31" t="s">
        <v>6</v>
      </c>
      <c r="B41" s="31" t="s">
        <v>7</v>
      </c>
      <c r="C41" s="17">
        <v>42282</v>
      </c>
      <c r="D41" s="16">
        <v>0</v>
      </c>
      <c r="E41" s="16">
        <v>333</v>
      </c>
      <c r="F41" s="16">
        <v>11317550</v>
      </c>
      <c r="H41" s="3">
        <v>42282</v>
      </c>
      <c r="I41" s="4">
        <v>333</v>
      </c>
      <c r="J41" s="4">
        <v>11317550</v>
      </c>
      <c r="K41" s="4">
        <v>13.6</v>
      </c>
      <c r="L41" s="4">
        <v>9880</v>
      </c>
      <c r="M41" s="4">
        <v>267</v>
      </c>
      <c r="N41" s="4">
        <v>27933870</v>
      </c>
      <c r="O41" s="4">
        <v>3.76</v>
      </c>
      <c r="P41" s="4">
        <v>560700</v>
      </c>
      <c r="Q41" s="4">
        <v>29.95</v>
      </c>
      <c r="R41" s="4">
        <v>27600</v>
      </c>
    </row>
    <row r="42" spans="1:18" x14ac:dyDescent="0.3">
      <c r="A42" s="31" t="s">
        <v>6</v>
      </c>
      <c r="B42" s="31" t="s">
        <v>7</v>
      </c>
      <c r="C42" s="17">
        <v>42289</v>
      </c>
      <c r="D42" s="16">
        <v>0</v>
      </c>
      <c r="E42" s="16">
        <v>328</v>
      </c>
      <c r="F42" s="16">
        <v>8375750</v>
      </c>
      <c r="H42" s="3">
        <v>42289</v>
      </c>
      <c r="I42" s="4">
        <v>328</v>
      </c>
      <c r="J42" s="4">
        <v>8375750</v>
      </c>
      <c r="K42" s="4">
        <v>13.45</v>
      </c>
      <c r="L42" s="4">
        <v>21240</v>
      </c>
      <c r="M42" s="4">
        <v>253.4</v>
      </c>
      <c r="N42" s="4">
        <v>25563530</v>
      </c>
      <c r="O42" s="4">
        <v>3.83</v>
      </c>
      <c r="P42" s="4">
        <v>539000</v>
      </c>
      <c r="Q42" s="4">
        <v>30</v>
      </c>
      <c r="R42" s="4">
        <v>37700</v>
      </c>
    </row>
    <row r="43" spans="1:18" x14ac:dyDescent="0.3">
      <c r="A43" s="31" t="s">
        <v>6</v>
      </c>
      <c r="B43" s="31" t="s">
        <v>7</v>
      </c>
      <c r="C43" s="17">
        <v>42296</v>
      </c>
      <c r="D43" s="16">
        <v>0</v>
      </c>
      <c r="E43" s="16">
        <v>333.8</v>
      </c>
      <c r="F43" s="16">
        <v>7039560</v>
      </c>
      <c r="H43" s="3">
        <v>42296</v>
      </c>
      <c r="I43" s="4">
        <v>333.8</v>
      </c>
      <c r="J43" s="4">
        <v>7039560</v>
      </c>
      <c r="K43" s="4">
        <v>14</v>
      </c>
      <c r="L43" s="4">
        <v>36920</v>
      </c>
      <c r="M43" s="4">
        <v>253.5</v>
      </c>
      <c r="N43" s="4">
        <v>20895450</v>
      </c>
      <c r="O43" s="4">
        <v>3.77</v>
      </c>
      <c r="P43" s="4">
        <v>318800</v>
      </c>
      <c r="Q43" s="4">
        <v>29.6</v>
      </c>
      <c r="R43" s="4">
        <v>20800</v>
      </c>
    </row>
    <row r="44" spans="1:18" x14ac:dyDescent="0.3">
      <c r="A44" s="31" t="s">
        <v>6</v>
      </c>
      <c r="B44" s="31" t="s">
        <v>7</v>
      </c>
      <c r="C44" s="17">
        <v>42303</v>
      </c>
      <c r="D44" s="16">
        <v>0</v>
      </c>
      <c r="E44" s="16">
        <v>328.8</v>
      </c>
      <c r="F44" s="16">
        <v>8028790</v>
      </c>
      <c r="H44" s="3">
        <v>42303</v>
      </c>
      <c r="I44" s="4">
        <v>328.8</v>
      </c>
      <c r="J44" s="4">
        <v>8028790</v>
      </c>
      <c r="K44" s="4">
        <v>13.25</v>
      </c>
      <c r="L44" s="4">
        <v>42310</v>
      </c>
      <c r="M44" s="4">
        <v>258.10000000000002</v>
      </c>
      <c r="N44" s="4">
        <v>21560700</v>
      </c>
      <c r="O44" s="4">
        <v>3.98</v>
      </c>
      <c r="P44" s="4">
        <v>653200</v>
      </c>
      <c r="Q44" s="4">
        <v>31.9</v>
      </c>
      <c r="R44" s="4">
        <v>31800</v>
      </c>
    </row>
    <row r="45" spans="1:18" x14ac:dyDescent="0.3">
      <c r="A45" s="31" t="s">
        <v>6</v>
      </c>
      <c r="B45" s="31" t="s">
        <v>7</v>
      </c>
      <c r="C45" s="17">
        <v>42310</v>
      </c>
      <c r="D45" s="16">
        <v>0</v>
      </c>
      <c r="E45" s="16">
        <v>348</v>
      </c>
      <c r="F45" s="16">
        <v>5204390</v>
      </c>
      <c r="H45" s="3">
        <v>42310</v>
      </c>
      <c r="I45" s="4">
        <v>348</v>
      </c>
      <c r="J45" s="4">
        <v>5204390</v>
      </c>
      <c r="K45" s="4">
        <v>13.4</v>
      </c>
      <c r="L45" s="4">
        <v>6510</v>
      </c>
      <c r="M45" s="4">
        <v>264.75</v>
      </c>
      <c r="N45" s="4">
        <v>17751310</v>
      </c>
      <c r="O45" s="4">
        <v>3.85</v>
      </c>
      <c r="P45" s="4">
        <v>968700</v>
      </c>
      <c r="Q45" s="4">
        <v>31.4</v>
      </c>
      <c r="R45" s="4">
        <v>14500</v>
      </c>
    </row>
    <row r="46" spans="1:18" x14ac:dyDescent="0.3">
      <c r="A46" s="31" t="s">
        <v>6</v>
      </c>
      <c r="B46" s="31" t="s">
        <v>7</v>
      </c>
      <c r="C46" s="17">
        <v>42317</v>
      </c>
      <c r="D46" s="16">
        <v>0</v>
      </c>
      <c r="E46" s="16">
        <v>335.5</v>
      </c>
      <c r="F46" s="16">
        <v>6351880</v>
      </c>
      <c r="H46" s="3">
        <v>42317</v>
      </c>
      <c r="I46" s="4">
        <v>335.5</v>
      </c>
      <c r="J46" s="4">
        <v>6351880</v>
      </c>
      <c r="K46" s="4">
        <v>12.55</v>
      </c>
      <c r="L46" s="4">
        <v>178220</v>
      </c>
      <c r="M46" s="4">
        <v>260.7</v>
      </c>
      <c r="N46" s="4">
        <v>20770720</v>
      </c>
      <c r="O46" s="4">
        <v>3.99</v>
      </c>
      <c r="P46" s="4">
        <v>1218100</v>
      </c>
      <c r="Q46" s="4">
        <v>30.7</v>
      </c>
      <c r="R46" s="4">
        <v>27200</v>
      </c>
    </row>
    <row r="47" spans="1:18" x14ac:dyDescent="0.3">
      <c r="A47" s="31" t="s">
        <v>6</v>
      </c>
      <c r="B47" s="31" t="s">
        <v>7</v>
      </c>
      <c r="C47" s="17">
        <v>42324</v>
      </c>
      <c r="D47" s="16">
        <v>0</v>
      </c>
      <c r="E47" s="16">
        <v>349.85</v>
      </c>
      <c r="F47" s="16">
        <v>7776700</v>
      </c>
      <c r="H47" s="3">
        <v>42324</v>
      </c>
      <c r="I47" s="4">
        <v>349.85</v>
      </c>
      <c r="J47" s="4">
        <v>7776700</v>
      </c>
      <c r="K47" s="4">
        <v>12.8</v>
      </c>
      <c r="L47" s="4">
        <v>46240</v>
      </c>
      <c r="M47" s="4">
        <v>272.89999999999998</v>
      </c>
      <c r="N47" s="4">
        <v>26450490</v>
      </c>
      <c r="O47" s="4">
        <v>4.05</v>
      </c>
      <c r="P47" s="4">
        <v>1823500</v>
      </c>
      <c r="Q47" s="4">
        <v>30.5</v>
      </c>
      <c r="R47" s="4">
        <v>24600</v>
      </c>
    </row>
    <row r="48" spans="1:18" x14ac:dyDescent="0.3">
      <c r="A48" s="31" t="s">
        <v>6</v>
      </c>
      <c r="B48" s="31" t="s">
        <v>7</v>
      </c>
      <c r="C48" s="17">
        <v>42331</v>
      </c>
      <c r="D48" s="16">
        <v>0</v>
      </c>
      <c r="E48" s="16">
        <v>336.9</v>
      </c>
      <c r="F48" s="16">
        <v>6830880</v>
      </c>
      <c r="H48" s="3">
        <v>42331</v>
      </c>
      <c r="I48" s="4">
        <v>336.9</v>
      </c>
      <c r="J48" s="4">
        <v>6830880</v>
      </c>
      <c r="K48" s="4">
        <v>12.6</v>
      </c>
      <c r="L48" s="4">
        <v>40940</v>
      </c>
      <c r="M48" s="4">
        <v>268.2</v>
      </c>
      <c r="N48" s="4">
        <v>25113860</v>
      </c>
      <c r="O48" s="4">
        <v>3.9</v>
      </c>
      <c r="P48" s="4">
        <v>842200</v>
      </c>
      <c r="Q48" s="4">
        <v>31</v>
      </c>
      <c r="R48" s="4">
        <v>86500</v>
      </c>
    </row>
    <row r="49" spans="1:18" x14ac:dyDescent="0.3">
      <c r="A49" s="31" t="s">
        <v>6</v>
      </c>
      <c r="B49" s="31" t="s">
        <v>7</v>
      </c>
      <c r="C49" s="17">
        <v>42338</v>
      </c>
      <c r="D49" s="16">
        <v>0</v>
      </c>
      <c r="E49" s="16">
        <v>312</v>
      </c>
      <c r="F49" s="16">
        <v>13234780</v>
      </c>
      <c r="H49" s="3">
        <v>42338</v>
      </c>
      <c r="I49" s="4">
        <v>312</v>
      </c>
      <c r="J49" s="4">
        <v>13234780</v>
      </c>
      <c r="K49" s="4">
        <v>12.6</v>
      </c>
      <c r="L49" s="4">
        <v>40980</v>
      </c>
      <c r="M49" s="4">
        <v>251.45</v>
      </c>
      <c r="N49" s="4">
        <v>26307060</v>
      </c>
      <c r="O49" s="4">
        <v>3.95</v>
      </c>
      <c r="P49" s="4">
        <v>520700</v>
      </c>
      <c r="Q49" s="4">
        <v>32.9</v>
      </c>
      <c r="R49" s="4">
        <v>71100</v>
      </c>
    </row>
    <row r="50" spans="1:18" x14ac:dyDescent="0.3">
      <c r="A50" s="31" t="s">
        <v>6</v>
      </c>
      <c r="B50" s="31" t="s">
        <v>7</v>
      </c>
      <c r="C50" s="17">
        <v>42345</v>
      </c>
      <c r="D50" s="16">
        <v>0</v>
      </c>
      <c r="E50" s="16">
        <v>310</v>
      </c>
      <c r="F50" s="16">
        <v>9083670</v>
      </c>
      <c r="H50" s="3">
        <v>42345</v>
      </c>
      <c r="I50" s="4">
        <v>310</v>
      </c>
      <c r="J50" s="4">
        <v>9083670</v>
      </c>
      <c r="K50" s="4">
        <v>12.45</v>
      </c>
      <c r="L50" s="4">
        <v>14330</v>
      </c>
      <c r="M50" s="4">
        <v>244.85</v>
      </c>
      <c r="N50" s="4">
        <v>21679540</v>
      </c>
      <c r="O50" s="4">
        <v>3.81</v>
      </c>
      <c r="P50" s="4">
        <v>277900</v>
      </c>
      <c r="Q50" s="4">
        <v>31.8</v>
      </c>
      <c r="R50" s="4">
        <v>28400</v>
      </c>
    </row>
    <row r="51" spans="1:18" x14ac:dyDescent="0.3">
      <c r="A51" s="31" t="s">
        <v>6</v>
      </c>
      <c r="B51" s="31" t="s">
        <v>7</v>
      </c>
      <c r="C51" s="17">
        <v>42352</v>
      </c>
      <c r="D51" s="16">
        <v>0</v>
      </c>
      <c r="E51" s="16">
        <v>303</v>
      </c>
      <c r="F51" s="16">
        <v>12426350</v>
      </c>
      <c r="H51" s="3">
        <v>42352</v>
      </c>
      <c r="I51" s="4">
        <v>303</v>
      </c>
      <c r="J51" s="4">
        <v>12426350</v>
      </c>
      <c r="K51" s="4">
        <v>12.45</v>
      </c>
      <c r="L51" s="4">
        <v>95680</v>
      </c>
      <c r="M51" s="4">
        <v>250.75</v>
      </c>
      <c r="N51" s="4">
        <v>29153050</v>
      </c>
      <c r="O51" s="4">
        <v>3.92</v>
      </c>
      <c r="P51" s="4">
        <v>633200</v>
      </c>
      <c r="Q51" s="4">
        <v>32.700000000000003</v>
      </c>
      <c r="R51" s="4">
        <v>43500</v>
      </c>
    </row>
    <row r="52" spans="1:18" x14ac:dyDescent="0.3">
      <c r="A52" s="31" t="s">
        <v>6</v>
      </c>
      <c r="B52" s="31" t="s">
        <v>7</v>
      </c>
      <c r="C52" s="17">
        <v>42359</v>
      </c>
      <c r="D52" s="16">
        <v>0</v>
      </c>
      <c r="E52" s="16">
        <v>311.89999999999998</v>
      </c>
      <c r="F52" s="16">
        <v>6464520</v>
      </c>
      <c r="H52" s="3">
        <v>42359</v>
      </c>
      <c r="I52" s="4">
        <v>311.89999999999998</v>
      </c>
      <c r="J52" s="4">
        <v>6464520</v>
      </c>
      <c r="K52" s="4">
        <v>12.25</v>
      </c>
      <c r="L52" s="4">
        <v>197140</v>
      </c>
      <c r="M52" s="4">
        <v>245.8</v>
      </c>
      <c r="N52" s="4">
        <v>16845940</v>
      </c>
      <c r="O52" s="4">
        <v>3.87</v>
      </c>
      <c r="P52" s="4">
        <v>309700</v>
      </c>
      <c r="Q52" s="4">
        <v>33.5</v>
      </c>
      <c r="R52" s="4">
        <v>56600</v>
      </c>
    </row>
    <row r="53" spans="1:18" x14ac:dyDescent="0.3">
      <c r="A53" s="31" t="s">
        <v>6</v>
      </c>
      <c r="B53" s="31" t="s">
        <v>7</v>
      </c>
      <c r="C53" s="17">
        <v>42366</v>
      </c>
      <c r="D53" s="16">
        <v>0</v>
      </c>
      <c r="E53" s="16">
        <v>317.60000000000002</v>
      </c>
      <c r="F53" s="16">
        <v>2838880</v>
      </c>
      <c r="H53" s="3">
        <v>42366</v>
      </c>
      <c r="I53" s="4">
        <v>317.60000000000002</v>
      </c>
      <c r="J53" s="4">
        <v>2838880</v>
      </c>
      <c r="K53" s="4">
        <v>12.5</v>
      </c>
      <c r="L53" s="4">
        <v>52680</v>
      </c>
      <c r="M53" s="4">
        <v>253.25</v>
      </c>
      <c r="N53" s="4">
        <v>10594790</v>
      </c>
      <c r="O53" s="4">
        <v>4</v>
      </c>
      <c r="P53" s="4">
        <v>316000</v>
      </c>
      <c r="Q53" s="4">
        <v>34.200000000000003</v>
      </c>
      <c r="R53" s="4">
        <v>36500</v>
      </c>
    </row>
    <row r="54" spans="1:18" x14ac:dyDescent="0.3">
      <c r="A54" s="31" t="s">
        <v>6</v>
      </c>
      <c r="B54" s="31" t="s">
        <v>7</v>
      </c>
      <c r="C54" s="17">
        <v>42373</v>
      </c>
      <c r="D54" s="16">
        <v>0</v>
      </c>
      <c r="E54" s="16">
        <v>316</v>
      </c>
      <c r="F54" s="16">
        <v>3529050</v>
      </c>
      <c r="H54" s="3">
        <v>42373</v>
      </c>
      <c r="I54" s="4">
        <v>316</v>
      </c>
      <c r="J54" s="4">
        <v>3529050</v>
      </c>
      <c r="K54" s="4">
        <v>12.65</v>
      </c>
      <c r="L54" s="4">
        <v>7960</v>
      </c>
      <c r="M54" s="4">
        <v>252.4</v>
      </c>
      <c r="N54" s="4">
        <v>6885430</v>
      </c>
      <c r="O54" s="4">
        <v>5.09</v>
      </c>
      <c r="P54" s="4">
        <v>6071300</v>
      </c>
      <c r="Q54" s="4">
        <v>34.799999999999997</v>
      </c>
      <c r="R54" s="4">
        <v>13400</v>
      </c>
    </row>
    <row r="55" spans="1:18" x14ac:dyDescent="0.3">
      <c r="A55" s="31" t="s">
        <v>6</v>
      </c>
      <c r="B55" s="31" t="s">
        <v>7</v>
      </c>
      <c r="C55" s="17">
        <v>42380</v>
      </c>
      <c r="D55" s="16">
        <v>0</v>
      </c>
      <c r="E55" s="16">
        <v>284.05</v>
      </c>
      <c r="F55" s="16">
        <v>9554420</v>
      </c>
      <c r="H55" s="3">
        <v>42380</v>
      </c>
      <c r="I55" s="4">
        <v>284.05</v>
      </c>
      <c r="J55" s="4">
        <v>9554420</v>
      </c>
      <c r="K55" s="4">
        <v>12.2</v>
      </c>
      <c r="L55" s="4">
        <v>24750</v>
      </c>
      <c r="M55" s="4">
        <v>232.1</v>
      </c>
      <c r="N55" s="4">
        <v>27857390</v>
      </c>
      <c r="O55" s="4">
        <v>3.82</v>
      </c>
      <c r="P55" s="4">
        <v>21925400</v>
      </c>
      <c r="Q55" s="4">
        <v>32.299999999999997</v>
      </c>
      <c r="R55" s="4">
        <v>18600</v>
      </c>
    </row>
    <row r="56" spans="1:18" x14ac:dyDescent="0.3">
      <c r="A56" s="31" t="s">
        <v>6</v>
      </c>
      <c r="B56" s="31" t="s">
        <v>7</v>
      </c>
      <c r="C56" s="17">
        <v>42387</v>
      </c>
      <c r="D56" s="16">
        <v>0</v>
      </c>
      <c r="E56" s="16">
        <v>319.89999999999998</v>
      </c>
      <c r="F56" s="16">
        <v>13344230</v>
      </c>
      <c r="H56" s="3">
        <v>42387</v>
      </c>
      <c r="I56" s="4">
        <v>319.89999999999998</v>
      </c>
      <c r="J56" s="4">
        <v>13344230</v>
      </c>
      <c r="K56" s="4">
        <v>12.1</v>
      </c>
      <c r="L56" s="4">
        <v>30570</v>
      </c>
      <c r="M56" s="4">
        <v>250.4</v>
      </c>
      <c r="N56" s="4">
        <v>30339670</v>
      </c>
      <c r="O56" s="4">
        <v>3.97</v>
      </c>
      <c r="P56" s="4">
        <v>3059200</v>
      </c>
      <c r="Q56" s="4">
        <v>32.9</v>
      </c>
      <c r="R56" s="4">
        <v>15100</v>
      </c>
    </row>
    <row r="57" spans="1:18" x14ac:dyDescent="0.3">
      <c r="A57" s="31" t="s">
        <v>6</v>
      </c>
      <c r="B57" s="31" t="s">
        <v>7</v>
      </c>
      <c r="C57" s="17">
        <v>42394</v>
      </c>
      <c r="D57" s="16">
        <v>0</v>
      </c>
      <c r="E57" s="16">
        <v>339.55</v>
      </c>
      <c r="F57" s="16">
        <v>10966580</v>
      </c>
      <c r="H57" s="3">
        <v>42394</v>
      </c>
      <c r="I57" s="4">
        <v>339.55</v>
      </c>
      <c r="J57" s="4">
        <v>10966580</v>
      </c>
      <c r="K57" s="4">
        <v>12.3</v>
      </c>
      <c r="L57" s="4">
        <v>26980</v>
      </c>
      <c r="M57" s="4">
        <v>272.45</v>
      </c>
      <c r="N57" s="4">
        <v>36433490</v>
      </c>
      <c r="O57" s="4">
        <v>3.97</v>
      </c>
      <c r="P57" s="4">
        <v>1636000</v>
      </c>
      <c r="Q57" s="4">
        <v>33.1</v>
      </c>
      <c r="R57" s="4">
        <v>49500</v>
      </c>
    </row>
    <row r="58" spans="1:18" x14ac:dyDescent="0.3">
      <c r="A58" s="31" t="s">
        <v>6</v>
      </c>
      <c r="B58" s="31" t="s">
        <v>7</v>
      </c>
      <c r="C58" s="17">
        <v>42401</v>
      </c>
      <c r="D58" s="16">
        <v>0</v>
      </c>
      <c r="E58" s="16">
        <v>335.3</v>
      </c>
      <c r="F58" s="16">
        <v>8906340</v>
      </c>
      <c r="H58" s="3">
        <v>42401</v>
      </c>
      <c r="I58" s="4">
        <v>335.3</v>
      </c>
      <c r="J58" s="4">
        <v>8906340</v>
      </c>
      <c r="K58" s="4">
        <v>12.4</v>
      </c>
      <c r="L58" s="4">
        <v>60600</v>
      </c>
      <c r="M58" s="4">
        <v>281.55</v>
      </c>
      <c r="N58" s="4">
        <v>26812090</v>
      </c>
      <c r="O58" s="4">
        <v>4.08</v>
      </c>
      <c r="P58" s="4">
        <v>542100</v>
      </c>
      <c r="Q58" s="4">
        <v>33.299999999999997</v>
      </c>
      <c r="R58" s="4">
        <v>7000</v>
      </c>
    </row>
    <row r="59" spans="1:18" x14ac:dyDescent="0.3">
      <c r="A59" s="31" t="s">
        <v>6</v>
      </c>
      <c r="B59" s="31" t="s">
        <v>7</v>
      </c>
      <c r="C59" s="17">
        <v>42408</v>
      </c>
      <c r="D59" s="16">
        <v>0</v>
      </c>
      <c r="E59" s="16">
        <v>326.3</v>
      </c>
      <c r="F59" s="16">
        <v>10012460</v>
      </c>
      <c r="H59" s="3">
        <v>42408</v>
      </c>
      <c r="I59" s="4">
        <v>326.3</v>
      </c>
      <c r="J59" s="4">
        <v>10012460</v>
      </c>
      <c r="K59" s="4">
        <v>12.25</v>
      </c>
      <c r="L59" s="4">
        <v>104460</v>
      </c>
      <c r="M59" s="4">
        <v>270.7</v>
      </c>
      <c r="N59" s="4">
        <v>28417800</v>
      </c>
      <c r="O59" s="4">
        <v>4.04</v>
      </c>
      <c r="P59" s="4">
        <v>452000</v>
      </c>
      <c r="Q59" s="4">
        <v>34.700000000000003</v>
      </c>
      <c r="R59" s="4">
        <v>35200</v>
      </c>
    </row>
    <row r="60" spans="1:18" x14ac:dyDescent="0.3">
      <c r="A60" s="31" t="s">
        <v>6</v>
      </c>
      <c r="B60" s="31" t="s">
        <v>7</v>
      </c>
      <c r="C60" s="17">
        <v>42415</v>
      </c>
      <c r="D60" s="16">
        <v>0</v>
      </c>
      <c r="E60" s="16">
        <v>317.10000000000002</v>
      </c>
      <c r="F60" s="16">
        <v>8069600</v>
      </c>
      <c r="H60" s="3">
        <v>42415</v>
      </c>
      <c r="I60" s="4">
        <v>317.10000000000002</v>
      </c>
      <c r="J60" s="4">
        <v>8069600</v>
      </c>
      <c r="K60" s="4">
        <v>12.25</v>
      </c>
      <c r="L60" s="4">
        <v>72720</v>
      </c>
      <c r="M60" s="4">
        <v>276.95</v>
      </c>
      <c r="N60" s="4">
        <v>21444670</v>
      </c>
      <c r="O60" s="4">
        <v>4.05</v>
      </c>
      <c r="P60" s="4">
        <v>646700</v>
      </c>
      <c r="Q60" s="4">
        <v>37</v>
      </c>
      <c r="R60" s="4">
        <v>6300</v>
      </c>
    </row>
    <row r="61" spans="1:18" x14ac:dyDescent="0.3">
      <c r="A61" s="31" t="s">
        <v>6</v>
      </c>
      <c r="B61" s="31" t="s">
        <v>7</v>
      </c>
      <c r="C61" s="17">
        <v>42422</v>
      </c>
      <c r="D61" s="16">
        <v>0</v>
      </c>
      <c r="E61" s="16">
        <v>319.35000000000002</v>
      </c>
      <c r="F61" s="16">
        <v>7686520</v>
      </c>
      <c r="H61" s="3">
        <v>42422</v>
      </c>
      <c r="I61" s="4">
        <v>319.35000000000002</v>
      </c>
      <c r="J61" s="4">
        <v>7686520</v>
      </c>
      <c r="K61" s="4">
        <v>12.1</v>
      </c>
      <c r="L61" s="4">
        <v>56370</v>
      </c>
      <c r="M61" s="4">
        <v>283.3</v>
      </c>
      <c r="N61" s="4">
        <v>17295360</v>
      </c>
      <c r="O61" s="4">
        <v>4.07</v>
      </c>
      <c r="P61" s="4">
        <v>236300</v>
      </c>
      <c r="Q61" s="4">
        <v>38</v>
      </c>
      <c r="R61" s="4">
        <v>4000</v>
      </c>
    </row>
    <row r="62" spans="1:18" x14ac:dyDescent="0.3">
      <c r="A62" s="31" t="s">
        <v>6</v>
      </c>
      <c r="B62" s="31" t="s">
        <v>7</v>
      </c>
      <c r="C62" s="17">
        <v>42429</v>
      </c>
      <c r="D62" s="16">
        <v>0</v>
      </c>
      <c r="E62" s="16">
        <v>348.4</v>
      </c>
      <c r="F62" s="16">
        <v>9895590</v>
      </c>
      <c r="H62" s="3">
        <v>42429</v>
      </c>
      <c r="I62" s="4">
        <v>348.4</v>
      </c>
      <c r="J62" s="4">
        <v>9895590</v>
      </c>
      <c r="K62" s="4">
        <v>12.3</v>
      </c>
      <c r="L62" s="4">
        <v>61500</v>
      </c>
      <c r="M62" s="4">
        <v>302.25</v>
      </c>
      <c r="N62" s="4">
        <v>26429150</v>
      </c>
      <c r="O62" s="4">
        <v>4.13</v>
      </c>
      <c r="P62" s="4">
        <v>522100</v>
      </c>
      <c r="Q62" s="4">
        <v>36</v>
      </c>
      <c r="R62" s="4">
        <v>16400</v>
      </c>
    </row>
    <row r="63" spans="1:18" x14ac:dyDescent="0.3">
      <c r="A63" s="31" t="s">
        <v>6</v>
      </c>
      <c r="B63" s="31" t="s">
        <v>7</v>
      </c>
      <c r="C63" s="17">
        <v>42436</v>
      </c>
      <c r="D63" s="16">
        <v>0</v>
      </c>
      <c r="E63" s="16">
        <v>351</v>
      </c>
      <c r="F63" s="16">
        <v>7233980</v>
      </c>
      <c r="H63" s="3">
        <v>42436</v>
      </c>
      <c r="I63" s="4">
        <v>351</v>
      </c>
      <c r="J63" s="4">
        <v>7233980</v>
      </c>
      <c r="K63" s="4">
        <v>13.25</v>
      </c>
      <c r="L63" s="4">
        <v>105330</v>
      </c>
      <c r="M63" s="4">
        <v>301.60000000000002</v>
      </c>
      <c r="N63" s="4">
        <v>23965920</v>
      </c>
      <c r="O63" s="4">
        <v>4.55</v>
      </c>
      <c r="P63" s="4">
        <v>2478000</v>
      </c>
      <c r="Q63" s="4">
        <v>38.200000000000003</v>
      </c>
      <c r="R63" s="4">
        <v>14500</v>
      </c>
    </row>
    <row r="64" spans="1:18" x14ac:dyDescent="0.3">
      <c r="A64" s="31" t="s">
        <v>6</v>
      </c>
      <c r="B64" s="31" t="s">
        <v>7</v>
      </c>
      <c r="C64" s="17">
        <v>42443</v>
      </c>
      <c r="D64" s="16">
        <v>0</v>
      </c>
      <c r="E64" s="16">
        <v>364</v>
      </c>
      <c r="F64" s="16">
        <v>12985200</v>
      </c>
      <c r="H64" s="3">
        <v>42443</v>
      </c>
      <c r="I64" s="4">
        <v>364</v>
      </c>
      <c r="J64" s="4">
        <v>12985200</v>
      </c>
      <c r="K64" s="4">
        <v>13</v>
      </c>
      <c r="L64" s="4">
        <v>100460</v>
      </c>
      <c r="M64" s="4">
        <v>315.55</v>
      </c>
      <c r="N64" s="4">
        <v>33014600</v>
      </c>
      <c r="O64" s="4">
        <v>4.37</v>
      </c>
      <c r="P64" s="4">
        <v>1227600</v>
      </c>
      <c r="Q64" s="4">
        <v>37.5</v>
      </c>
      <c r="R64" s="4">
        <v>11400</v>
      </c>
    </row>
    <row r="65" spans="1:18" x14ac:dyDescent="0.3">
      <c r="A65" s="31" t="s">
        <v>6</v>
      </c>
      <c r="B65" s="31" t="s">
        <v>7</v>
      </c>
      <c r="C65" s="17">
        <v>42450</v>
      </c>
      <c r="D65" s="16">
        <v>0</v>
      </c>
      <c r="E65" s="16">
        <v>348.75</v>
      </c>
      <c r="F65" s="16">
        <v>9503730</v>
      </c>
      <c r="H65" s="3">
        <v>42450</v>
      </c>
      <c r="I65" s="4">
        <v>348.75</v>
      </c>
      <c r="J65" s="4">
        <v>9503730</v>
      </c>
      <c r="K65" s="4">
        <v>14.15</v>
      </c>
      <c r="L65" s="4">
        <v>110320</v>
      </c>
      <c r="M65" s="4">
        <v>304.5</v>
      </c>
      <c r="N65" s="4">
        <v>25581720</v>
      </c>
      <c r="O65" s="4">
        <v>4.47</v>
      </c>
      <c r="P65" s="4">
        <v>633600</v>
      </c>
      <c r="Q65" s="4">
        <v>37.9</v>
      </c>
      <c r="R65" s="4">
        <v>68200</v>
      </c>
    </row>
    <row r="66" spans="1:18" x14ac:dyDescent="0.3">
      <c r="A66" s="31" t="s">
        <v>6</v>
      </c>
      <c r="B66" s="31" t="s">
        <v>7</v>
      </c>
      <c r="C66" s="17">
        <v>42457</v>
      </c>
      <c r="D66" s="16">
        <v>0</v>
      </c>
      <c r="E66" s="16">
        <v>356</v>
      </c>
      <c r="F66" s="16">
        <v>10311450</v>
      </c>
      <c r="H66" s="3">
        <v>42457</v>
      </c>
      <c r="I66" s="4">
        <v>356</v>
      </c>
      <c r="J66" s="4">
        <v>10311450</v>
      </c>
      <c r="K66" s="4">
        <v>13.75</v>
      </c>
      <c r="L66" s="4">
        <v>59360</v>
      </c>
      <c r="M66" s="4">
        <v>301.8</v>
      </c>
      <c r="N66" s="4">
        <v>26449660</v>
      </c>
      <c r="O66" s="4">
        <v>4.4400000000000004</v>
      </c>
      <c r="P66" s="4">
        <v>247800</v>
      </c>
      <c r="Q66" s="4">
        <v>39.200000000000003</v>
      </c>
      <c r="R66" s="4">
        <v>25100</v>
      </c>
    </row>
    <row r="67" spans="1:18" x14ac:dyDescent="0.3">
      <c r="A67" s="31" t="s">
        <v>6</v>
      </c>
      <c r="B67" s="31" t="s">
        <v>7</v>
      </c>
      <c r="C67" s="17">
        <v>42464</v>
      </c>
      <c r="D67" s="16">
        <v>0</v>
      </c>
      <c r="E67" s="16">
        <v>359.15</v>
      </c>
      <c r="F67" s="16">
        <v>12167400</v>
      </c>
      <c r="H67" s="3">
        <v>42464</v>
      </c>
      <c r="I67" s="4">
        <v>359.15</v>
      </c>
      <c r="J67" s="4">
        <v>12167400</v>
      </c>
      <c r="K67" s="4">
        <v>15.15</v>
      </c>
      <c r="L67" s="4">
        <v>224340</v>
      </c>
      <c r="M67" s="4">
        <v>316.5</v>
      </c>
      <c r="N67" s="4">
        <v>23380590</v>
      </c>
      <c r="O67" s="4">
        <v>5.03</v>
      </c>
      <c r="P67" s="4">
        <v>5331000</v>
      </c>
      <c r="Q67" s="4">
        <v>39.4</v>
      </c>
      <c r="R67" s="4">
        <v>25500</v>
      </c>
    </row>
    <row r="68" spans="1:18" x14ac:dyDescent="0.3">
      <c r="A68" s="31" t="s">
        <v>6</v>
      </c>
      <c r="B68" s="31" t="s">
        <v>7</v>
      </c>
      <c r="C68" s="17">
        <v>42471</v>
      </c>
      <c r="D68" s="16">
        <v>0</v>
      </c>
      <c r="E68" s="16">
        <v>348.4</v>
      </c>
      <c r="F68" s="16">
        <v>8591970</v>
      </c>
      <c r="H68" s="3">
        <v>42471</v>
      </c>
      <c r="I68" s="4">
        <v>348.4</v>
      </c>
      <c r="J68" s="4">
        <v>8591970</v>
      </c>
      <c r="K68" s="4">
        <v>16.8</v>
      </c>
      <c r="L68" s="4">
        <v>2087370</v>
      </c>
      <c r="M68" s="4">
        <v>309.75</v>
      </c>
      <c r="N68" s="4">
        <v>30613990</v>
      </c>
      <c r="O68" s="4">
        <v>4.74</v>
      </c>
      <c r="P68" s="4">
        <v>2515500</v>
      </c>
      <c r="Q68" s="4">
        <v>39.799999999999997</v>
      </c>
      <c r="R68" s="4">
        <v>21900</v>
      </c>
    </row>
    <row r="69" spans="1:18" x14ac:dyDescent="0.3">
      <c r="A69" s="31" t="s">
        <v>6</v>
      </c>
      <c r="B69" s="31" t="s">
        <v>7</v>
      </c>
      <c r="C69" s="17">
        <v>42478</v>
      </c>
      <c r="D69" s="16">
        <v>0</v>
      </c>
      <c r="E69" s="16">
        <v>342.95</v>
      </c>
      <c r="F69" s="16">
        <v>11290910</v>
      </c>
      <c r="H69" s="3">
        <v>42478</v>
      </c>
      <c r="I69" s="4">
        <v>342.95</v>
      </c>
      <c r="J69" s="4">
        <v>11290910</v>
      </c>
      <c r="K69" s="4">
        <v>18</v>
      </c>
      <c r="L69" s="4">
        <v>580390</v>
      </c>
      <c r="M69" s="4">
        <v>322.10000000000002</v>
      </c>
      <c r="N69" s="4">
        <v>38720780</v>
      </c>
      <c r="O69" s="4">
        <v>4.58</v>
      </c>
      <c r="P69" s="4">
        <v>995300</v>
      </c>
      <c r="Q69" s="4">
        <v>40.4</v>
      </c>
      <c r="R69" s="4">
        <v>26300</v>
      </c>
    </row>
    <row r="70" spans="1:18" x14ac:dyDescent="0.3">
      <c r="A70" s="31" t="s">
        <v>6</v>
      </c>
      <c r="B70" s="31" t="s">
        <v>7</v>
      </c>
      <c r="C70" s="17">
        <v>42485</v>
      </c>
      <c r="D70" s="16">
        <v>0</v>
      </c>
      <c r="E70" s="16">
        <v>340.95</v>
      </c>
      <c r="F70" s="16">
        <v>8806180</v>
      </c>
      <c r="H70" s="3">
        <v>42485</v>
      </c>
      <c r="I70" s="4">
        <v>340.95</v>
      </c>
      <c r="J70" s="4">
        <v>8806180</v>
      </c>
      <c r="K70" s="4">
        <v>15.6</v>
      </c>
      <c r="L70" s="4">
        <v>338570</v>
      </c>
      <c r="M70" s="4">
        <v>351</v>
      </c>
      <c r="N70" s="4">
        <v>32728020</v>
      </c>
      <c r="O70" s="4">
        <v>4.46</v>
      </c>
      <c r="P70" s="4">
        <v>990700</v>
      </c>
      <c r="Q70" s="4">
        <v>41.5</v>
      </c>
      <c r="R70" s="4">
        <v>88100</v>
      </c>
    </row>
    <row r="71" spans="1:18" x14ac:dyDescent="0.3">
      <c r="A71" s="31" t="s">
        <v>6</v>
      </c>
      <c r="B71" s="31" t="s">
        <v>7</v>
      </c>
      <c r="C71" s="17">
        <v>42492</v>
      </c>
      <c r="D71" s="16">
        <v>0</v>
      </c>
      <c r="E71" s="16">
        <v>320</v>
      </c>
      <c r="F71" s="16">
        <v>5905340</v>
      </c>
      <c r="H71" s="3">
        <v>42492</v>
      </c>
      <c r="I71" s="4">
        <v>320</v>
      </c>
      <c r="J71" s="4">
        <v>5905340</v>
      </c>
      <c r="K71" s="4">
        <v>15.9</v>
      </c>
      <c r="L71" s="4">
        <v>91590</v>
      </c>
      <c r="M71" s="4">
        <v>329</v>
      </c>
      <c r="N71" s="4">
        <v>17667120</v>
      </c>
      <c r="O71" s="4">
        <v>4.2</v>
      </c>
      <c r="P71" s="4">
        <v>1595100</v>
      </c>
      <c r="Q71" s="4">
        <v>41</v>
      </c>
      <c r="R71" s="4">
        <v>23300</v>
      </c>
    </row>
    <row r="72" spans="1:18" x14ac:dyDescent="0.3">
      <c r="A72" s="31" t="s">
        <v>6</v>
      </c>
      <c r="B72" s="31" t="s">
        <v>7</v>
      </c>
      <c r="C72" s="17">
        <v>42499</v>
      </c>
      <c r="D72" s="16">
        <v>0</v>
      </c>
      <c r="E72" s="16">
        <v>325.95</v>
      </c>
      <c r="F72" s="16">
        <v>5216260</v>
      </c>
      <c r="H72" s="3">
        <v>42499</v>
      </c>
      <c r="I72" s="4">
        <v>325.95</v>
      </c>
      <c r="J72" s="4">
        <v>5216260</v>
      </c>
      <c r="K72" s="4">
        <v>15.8</v>
      </c>
      <c r="L72" s="4">
        <v>41270</v>
      </c>
      <c r="M72" s="4">
        <v>322.64999999999998</v>
      </c>
      <c r="N72" s="4">
        <v>17032100</v>
      </c>
      <c r="O72" s="4">
        <v>4.3600000000000003</v>
      </c>
      <c r="P72" s="4">
        <v>445000</v>
      </c>
      <c r="Q72" s="4">
        <v>41.8</v>
      </c>
      <c r="R72" s="4">
        <v>33600</v>
      </c>
    </row>
    <row r="73" spans="1:18" x14ac:dyDescent="0.3">
      <c r="A73" s="31" t="s">
        <v>6</v>
      </c>
      <c r="B73" s="31" t="s">
        <v>7</v>
      </c>
      <c r="C73" s="17">
        <v>42506</v>
      </c>
      <c r="D73" s="16">
        <v>0</v>
      </c>
      <c r="E73" s="16">
        <v>313.5</v>
      </c>
      <c r="F73" s="16">
        <v>8091140</v>
      </c>
      <c r="H73" s="3">
        <v>42506</v>
      </c>
      <c r="I73" s="4">
        <v>313.5</v>
      </c>
      <c r="J73" s="4">
        <v>8091140</v>
      </c>
      <c r="K73" s="4">
        <v>14.95</v>
      </c>
      <c r="L73" s="4">
        <v>80170</v>
      </c>
      <c r="M73" s="4">
        <v>324.64999999999998</v>
      </c>
      <c r="N73" s="4">
        <v>20979940</v>
      </c>
      <c r="O73" s="4">
        <v>4.28</v>
      </c>
      <c r="P73" s="4">
        <v>337700</v>
      </c>
      <c r="Q73" s="4">
        <v>40.5</v>
      </c>
      <c r="R73" s="4">
        <v>19400</v>
      </c>
    </row>
    <row r="74" spans="1:18" x14ac:dyDescent="0.3">
      <c r="A74" s="31" t="s">
        <v>6</v>
      </c>
      <c r="B74" s="31" t="s">
        <v>7</v>
      </c>
      <c r="C74" s="17">
        <v>42513</v>
      </c>
      <c r="D74" s="16">
        <v>0</v>
      </c>
      <c r="E74" s="16">
        <v>310</v>
      </c>
      <c r="F74" s="16">
        <v>7120040</v>
      </c>
      <c r="H74" s="3">
        <v>42513</v>
      </c>
      <c r="I74" s="4">
        <v>310</v>
      </c>
      <c r="J74" s="4">
        <v>7120040</v>
      </c>
      <c r="K74" s="4">
        <v>14.8</v>
      </c>
      <c r="L74" s="4">
        <v>47220</v>
      </c>
      <c r="M74" s="4">
        <v>320.60000000000002</v>
      </c>
      <c r="N74" s="4">
        <v>22494900</v>
      </c>
      <c r="O74" s="4">
        <v>4.3899999999999997</v>
      </c>
      <c r="P74" s="4">
        <v>184100</v>
      </c>
      <c r="Q74" s="4">
        <v>41.1</v>
      </c>
      <c r="R74" s="4">
        <v>13700</v>
      </c>
    </row>
    <row r="75" spans="1:18" x14ac:dyDescent="0.3">
      <c r="A75" s="31" t="s">
        <v>6</v>
      </c>
      <c r="B75" s="31" t="s">
        <v>7</v>
      </c>
      <c r="C75" s="17">
        <v>42520</v>
      </c>
      <c r="D75" s="16">
        <v>0</v>
      </c>
      <c r="E75" s="16">
        <v>314</v>
      </c>
      <c r="F75" s="16">
        <v>8607250</v>
      </c>
      <c r="H75" s="3">
        <v>42520</v>
      </c>
      <c r="I75" s="4">
        <v>314</v>
      </c>
      <c r="J75" s="4">
        <v>8607250</v>
      </c>
      <c r="K75" s="4">
        <v>14.7</v>
      </c>
      <c r="L75" s="4">
        <v>37750</v>
      </c>
      <c r="M75" s="4">
        <v>314.75</v>
      </c>
      <c r="N75" s="4">
        <v>16876400</v>
      </c>
      <c r="O75" s="4">
        <v>4.21</v>
      </c>
      <c r="P75" s="4">
        <v>491300</v>
      </c>
      <c r="Q75" s="4">
        <v>40.200000000000003</v>
      </c>
      <c r="R75" s="4">
        <v>16800</v>
      </c>
    </row>
    <row r="76" spans="1:18" x14ac:dyDescent="0.3">
      <c r="A76" s="31" t="s">
        <v>6</v>
      </c>
      <c r="B76" s="31" t="s">
        <v>7</v>
      </c>
      <c r="C76" s="17">
        <v>42527</v>
      </c>
      <c r="D76" s="16">
        <v>0</v>
      </c>
      <c r="E76" s="16">
        <v>316.5</v>
      </c>
      <c r="F76" s="16">
        <v>9894140</v>
      </c>
      <c r="H76" s="3">
        <v>42527</v>
      </c>
      <c r="I76" s="4">
        <v>316.5</v>
      </c>
      <c r="J76" s="4">
        <v>9894140</v>
      </c>
      <c r="K76" s="4">
        <v>13.8</v>
      </c>
      <c r="L76" s="4">
        <v>52180</v>
      </c>
      <c r="M76" s="4">
        <v>337.85</v>
      </c>
      <c r="N76" s="4">
        <v>25573380</v>
      </c>
      <c r="O76" s="4">
        <v>4.29</v>
      </c>
      <c r="P76" s="4">
        <v>148500</v>
      </c>
      <c r="Q76" s="4">
        <v>40.5</v>
      </c>
      <c r="R76" s="4">
        <v>18800</v>
      </c>
    </row>
    <row r="77" spans="1:18" x14ac:dyDescent="0.3">
      <c r="A77" s="31" t="s">
        <v>6</v>
      </c>
      <c r="B77" s="31" t="s">
        <v>7</v>
      </c>
      <c r="C77" s="17">
        <v>42534</v>
      </c>
      <c r="D77" s="16">
        <v>0</v>
      </c>
      <c r="E77" s="16">
        <v>325.05</v>
      </c>
      <c r="F77" s="16">
        <v>7009520</v>
      </c>
      <c r="H77" s="3">
        <v>42534</v>
      </c>
      <c r="I77" s="4">
        <v>325.05</v>
      </c>
      <c r="J77" s="4">
        <v>7009520</v>
      </c>
      <c r="K77" s="4">
        <v>14</v>
      </c>
      <c r="L77" s="4">
        <v>50610</v>
      </c>
      <c r="M77" s="4">
        <v>320.64999999999998</v>
      </c>
      <c r="N77" s="4">
        <v>20208180</v>
      </c>
      <c r="O77" s="4">
        <v>4.32</v>
      </c>
      <c r="P77" s="4">
        <v>240100</v>
      </c>
      <c r="Q77" s="4">
        <v>40.4</v>
      </c>
      <c r="R77" s="4">
        <v>10000</v>
      </c>
    </row>
    <row r="78" spans="1:18" x14ac:dyDescent="0.3">
      <c r="A78" s="31" t="s">
        <v>6</v>
      </c>
      <c r="B78" s="31" t="s">
        <v>7</v>
      </c>
      <c r="C78" s="17">
        <v>42541</v>
      </c>
      <c r="D78" s="16">
        <v>0</v>
      </c>
      <c r="E78" s="16">
        <v>325.64999999999998</v>
      </c>
      <c r="F78" s="16">
        <v>6143990</v>
      </c>
      <c r="H78" s="3">
        <v>42541</v>
      </c>
      <c r="I78" s="4">
        <v>325.64999999999998</v>
      </c>
      <c r="J78" s="4">
        <v>6143990</v>
      </c>
      <c r="K78" s="4">
        <v>14.2</v>
      </c>
      <c r="L78" s="4">
        <v>29570</v>
      </c>
      <c r="M78" s="4">
        <v>333.65</v>
      </c>
      <c r="N78" s="4">
        <v>26742460</v>
      </c>
      <c r="O78" s="4">
        <v>4.3099999999999996</v>
      </c>
      <c r="P78" s="4">
        <v>333600</v>
      </c>
      <c r="Q78" s="4">
        <v>39.299999999999997</v>
      </c>
      <c r="R78" s="4">
        <v>5900</v>
      </c>
    </row>
    <row r="79" spans="1:18" x14ac:dyDescent="0.3">
      <c r="A79" s="31" t="s">
        <v>6</v>
      </c>
      <c r="B79" s="31" t="s">
        <v>7</v>
      </c>
      <c r="C79" s="17">
        <v>42548</v>
      </c>
      <c r="D79" s="16">
        <v>0</v>
      </c>
      <c r="E79" s="16">
        <v>331.5</v>
      </c>
      <c r="F79" s="16">
        <v>5050150</v>
      </c>
      <c r="H79" s="3">
        <v>42548</v>
      </c>
      <c r="I79" s="4">
        <v>331.5</v>
      </c>
      <c r="J79" s="4">
        <v>5050150</v>
      </c>
      <c r="K79" s="4">
        <v>13.85</v>
      </c>
      <c r="L79" s="4">
        <v>28290</v>
      </c>
      <c r="M79" s="4">
        <v>332.45</v>
      </c>
      <c r="N79" s="4">
        <v>20069580</v>
      </c>
      <c r="O79" s="4">
        <v>4.3099999999999996</v>
      </c>
      <c r="P79" s="4">
        <v>253400</v>
      </c>
      <c r="Q79" s="4">
        <v>41.9</v>
      </c>
      <c r="R79" s="4">
        <v>22300</v>
      </c>
    </row>
    <row r="80" spans="1:18" x14ac:dyDescent="0.3">
      <c r="A80" s="31" t="s">
        <v>6</v>
      </c>
      <c r="B80" s="31" t="s">
        <v>7</v>
      </c>
      <c r="C80" s="17">
        <v>42555</v>
      </c>
      <c r="D80" s="16">
        <v>0</v>
      </c>
      <c r="E80" s="16">
        <v>311.8</v>
      </c>
      <c r="F80" s="16">
        <v>5394300</v>
      </c>
      <c r="H80" s="3">
        <v>42555</v>
      </c>
      <c r="I80" s="4">
        <v>311.8</v>
      </c>
      <c r="J80" s="4">
        <v>5394300</v>
      </c>
      <c r="K80" s="4">
        <v>14.2</v>
      </c>
      <c r="L80" s="4">
        <v>40410</v>
      </c>
      <c r="M80" s="4">
        <v>325</v>
      </c>
      <c r="N80" s="4">
        <v>16377000</v>
      </c>
      <c r="O80" s="4">
        <v>4.32</v>
      </c>
      <c r="P80" s="4">
        <v>445800</v>
      </c>
      <c r="Q80" s="4">
        <v>42.5</v>
      </c>
      <c r="R80" s="4">
        <v>44800</v>
      </c>
    </row>
    <row r="81" spans="1:18" x14ac:dyDescent="0.3">
      <c r="A81" s="31" t="s">
        <v>6</v>
      </c>
      <c r="B81" s="31" t="s">
        <v>7</v>
      </c>
      <c r="C81" s="17">
        <v>42562</v>
      </c>
      <c r="D81" s="16">
        <v>0</v>
      </c>
      <c r="E81" s="16">
        <v>325.60000000000002</v>
      </c>
      <c r="F81" s="16">
        <v>7747650</v>
      </c>
      <c r="H81" s="3">
        <v>42562</v>
      </c>
      <c r="I81" s="4">
        <v>325.60000000000002</v>
      </c>
      <c r="J81" s="4">
        <v>7747650</v>
      </c>
      <c r="K81" s="4">
        <v>14.15</v>
      </c>
      <c r="L81" s="4">
        <v>48060</v>
      </c>
      <c r="M81" s="4">
        <v>335</v>
      </c>
      <c r="N81" s="4">
        <v>15593140</v>
      </c>
      <c r="O81" s="4">
        <v>4.09</v>
      </c>
      <c r="P81" s="4">
        <v>998800</v>
      </c>
      <c r="Q81" s="4">
        <v>42.5</v>
      </c>
      <c r="R81" s="4">
        <v>23000</v>
      </c>
    </row>
    <row r="82" spans="1:18" x14ac:dyDescent="0.3">
      <c r="A82" s="31" t="s">
        <v>6</v>
      </c>
      <c r="B82" s="31" t="s">
        <v>7</v>
      </c>
      <c r="C82" s="17">
        <v>42569</v>
      </c>
      <c r="D82" s="16">
        <v>0</v>
      </c>
      <c r="E82" s="16">
        <v>319</v>
      </c>
      <c r="F82" s="16">
        <v>5934630</v>
      </c>
      <c r="H82" s="3">
        <v>42569</v>
      </c>
      <c r="I82" s="4">
        <v>319</v>
      </c>
      <c r="J82" s="4">
        <v>5934630</v>
      </c>
      <c r="K82" s="4">
        <v>15.7</v>
      </c>
      <c r="L82" s="4">
        <v>140720</v>
      </c>
      <c r="M82" s="4">
        <v>334.3</v>
      </c>
      <c r="N82" s="4">
        <v>11129270</v>
      </c>
      <c r="O82" s="4">
        <v>4.2699999999999996</v>
      </c>
      <c r="P82" s="4">
        <v>583800</v>
      </c>
      <c r="Q82" s="4">
        <v>41.1</v>
      </c>
      <c r="R82" s="4">
        <v>17000</v>
      </c>
    </row>
    <row r="83" spans="1:18" x14ac:dyDescent="0.3">
      <c r="A83" s="31" t="s">
        <v>6</v>
      </c>
      <c r="B83" s="31" t="s">
        <v>7</v>
      </c>
      <c r="C83" s="17">
        <v>42576</v>
      </c>
      <c r="D83" s="16">
        <v>0</v>
      </c>
      <c r="E83" s="16">
        <v>317.45</v>
      </c>
      <c r="F83" s="16">
        <v>7639970</v>
      </c>
      <c r="H83" s="3">
        <v>42576</v>
      </c>
      <c r="I83" s="4">
        <v>317.45</v>
      </c>
      <c r="J83" s="4">
        <v>7639970</v>
      </c>
      <c r="K83" s="4">
        <v>16.899999999999999</v>
      </c>
      <c r="L83" s="4">
        <v>299820</v>
      </c>
      <c r="M83" s="4">
        <v>325.5</v>
      </c>
      <c r="N83" s="4">
        <v>11941600</v>
      </c>
      <c r="O83" s="4">
        <v>4.5</v>
      </c>
      <c r="P83" s="4">
        <v>1934200</v>
      </c>
      <c r="Q83" s="4">
        <v>42</v>
      </c>
      <c r="R83" s="4">
        <v>17400</v>
      </c>
    </row>
    <row r="84" spans="1:18" x14ac:dyDescent="0.3">
      <c r="A84" s="31" t="s">
        <v>6</v>
      </c>
      <c r="B84" s="31" t="s">
        <v>7</v>
      </c>
      <c r="C84" s="17">
        <v>42583</v>
      </c>
      <c r="D84" s="16">
        <v>0</v>
      </c>
      <c r="E84" s="16">
        <v>328.5</v>
      </c>
      <c r="F84" s="16">
        <v>6841080</v>
      </c>
      <c r="H84" s="3">
        <v>42583</v>
      </c>
      <c r="I84" s="4">
        <v>328.5</v>
      </c>
      <c r="J84" s="4">
        <v>6841080</v>
      </c>
      <c r="K84" s="4">
        <v>16.850000000000001</v>
      </c>
      <c r="L84" s="4">
        <v>75150</v>
      </c>
      <c r="M84" s="4">
        <v>329.9</v>
      </c>
      <c r="N84" s="4">
        <v>12447060</v>
      </c>
      <c r="O84" s="4">
        <v>4.29</v>
      </c>
      <c r="P84" s="4">
        <v>193700</v>
      </c>
      <c r="Q84" s="4">
        <v>40.200000000000003</v>
      </c>
      <c r="R84" s="4">
        <v>14300</v>
      </c>
    </row>
    <row r="85" spans="1:18" x14ac:dyDescent="0.3">
      <c r="A85" s="31" t="s">
        <v>6</v>
      </c>
      <c r="B85" s="31" t="s">
        <v>7</v>
      </c>
      <c r="C85" s="17">
        <v>42590</v>
      </c>
      <c r="D85" s="16">
        <v>0</v>
      </c>
      <c r="E85" s="16">
        <v>332</v>
      </c>
      <c r="F85" s="16">
        <v>6785960</v>
      </c>
      <c r="H85" s="3">
        <v>42590</v>
      </c>
      <c r="I85" s="4">
        <v>332</v>
      </c>
      <c r="J85" s="4">
        <v>6785960</v>
      </c>
      <c r="K85" s="4">
        <v>17.25</v>
      </c>
      <c r="L85" s="4">
        <v>456860</v>
      </c>
      <c r="M85" s="4">
        <v>330.85</v>
      </c>
      <c r="N85" s="4">
        <v>9586430</v>
      </c>
      <c r="O85" s="4">
        <v>4.34</v>
      </c>
      <c r="P85" s="4">
        <v>386000</v>
      </c>
      <c r="Q85" s="4">
        <v>40.299999999999997</v>
      </c>
      <c r="R85" s="4">
        <v>51300</v>
      </c>
    </row>
    <row r="86" spans="1:18" x14ac:dyDescent="0.3">
      <c r="A86" s="31" t="s">
        <v>6</v>
      </c>
      <c r="B86" s="31" t="s">
        <v>7</v>
      </c>
      <c r="C86" s="17">
        <v>42597</v>
      </c>
      <c r="D86" s="16">
        <v>0</v>
      </c>
      <c r="E86" s="16">
        <v>325.60000000000002</v>
      </c>
      <c r="F86" s="16">
        <v>4139320</v>
      </c>
      <c r="H86" s="3">
        <v>42597</v>
      </c>
      <c r="I86" s="4">
        <v>325.60000000000002</v>
      </c>
      <c r="J86" s="4">
        <v>4139320</v>
      </c>
      <c r="K86" s="4">
        <v>17.3</v>
      </c>
      <c r="L86" s="4">
        <v>142800</v>
      </c>
      <c r="M86" s="4">
        <v>349.05</v>
      </c>
      <c r="N86" s="4">
        <v>19158520</v>
      </c>
      <c r="O86" s="4">
        <v>4.53</v>
      </c>
      <c r="P86" s="4">
        <v>1001200</v>
      </c>
      <c r="Q86" s="4">
        <v>39.799999999999997</v>
      </c>
      <c r="R86" s="4">
        <v>32900</v>
      </c>
    </row>
    <row r="87" spans="1:18" x14ac:dyDescent="0.3">
      <c r="A87" s="31" t="s">
        <v>6</v>
      </c>
      <c r="B87" s="31" t="s">
        <v>7</v>
      </c>
      <c r="C87" s="17">
        <v>42604</v>
      </c>
      <c r="D87" s="16">
        <v>0</v>
      </c>
      <c r="E87" s="16">
        <v>327.55</v>
      </c>
      <c r="F87" s="16">
        <v>4697810</v>
      </c>
      <c r="H87" s="3">
        <v>42604</v>
      </c>
      <c r="I87" s="4">
        <v>327.55</v>
      </c>
      <c r="J87" s="4">
        <v>4697810</v>
      </c>
      <c r="K87" s="4">
        <v>17.2</v>
      </c>
      <c r="L87" s="4">
        <v>79980</v>
      </c>
      <c r="M87" s="4">
        <v>350.55</v>
      </c>
      <c r="N87" s="4">
        <v>10983280</v>
      </c>
      <c r="O87" s="4">
        <v>4.78</v>
      </c>
      <c r="P87" s="4">
        <v>1371300</v>
      </c>
      <c r="Q87" s="4">
        <v>39.4</v>
      </c>
      <c r="R87" s="4">
        <v>17700</v>
      </c>
    </row>
    <row r="88" spans="1:18" x14ac:dyDescent="0.3">
      <c r="A88" s="31" t="s">
        <v>6</v>
      </c>
      <c r="B88" s="31" t="s">
        <v>7</v>
      </c>
      <c r="C88" s="17">
        <v>42611</v>
      </c>
      <c r="D88" s="16">
        <v>0</v>
      </c>
      <c r="E88" s="16">
        <v>321</v>
      </c>
      <c r="F88" s="16">
        <v>5736740</v>
      </c>
      <c r="H88" s="3">
        <v>42611</v>
      </c>
      <c r="I88" s="4">
        <v>321</v>
      </c>
      <c r="J88" s="4">
        <v>5736740</v>
      </c>
      <c r="K88" s="4">
        <v>16.75</v>
      </c>
      <c r="L88" s="4">
        <v>82990</v>
      </c>
      <c r="M88" s="4">
        <v>349.9</v>
      </c>
      <c r="N88" s="4">
        <v>13225010</v>
      </c>
      <c r="O88" s="4">
        <v>4.55</v>
      </c>
      <c r="P88" s="4">
        <v>1285000</v>
      </c>
      <c r="Q88" s="4">
        <v>38.9</v>
      </c>
      <c r="R88" s="4">
        <v>7400</v>
      </c>
    </row>
    <row r="89" spans="1:18" x14ac:dyDescent="0.3">
      <c r="A89" s="31" t="s">
        <v>6</v>
      </c>
      <c r="B89" s="31" t="s">
        <v>7</v>
      </c>
      <c r="C89" s="17">
        <v>42618</v>
      </c>
      <c r="D89" s="16">
        <v>0</v>
      </c>
      <c r="E89" s="16">
        <v>320.8</v>
      </c>
      <c r="F89" s="16">
        <v>6340760</v>
      </c>
      <c r="H89" s="3">
        <v>42618</v>
      </c>
      <c r="I89" s="4">
        <v>320.8</v>
      </c>
      <c r="J89" s="4">
        <v>6340760</v>
      </c>
      <c r="K89" s="4">
        <v>17.5</v>
      </c>
      <c r="L89" s="4">
        <v>135420</v>
      </c>
      <c r="M89" s="4">
        <v>362.4</v>
      </c>
      <c r="N89" s="4">
        <v>16585480</v>
      </c>
      <c r="O89" s="4">
        <v>5.12</v>
      </c>
      <c r="P89" s="4">
        <v>4012800</v>
      </c>
      <c r="Q89" s="4">
        <v>37.9</v>
      </c>
      <c r="R89" s="4">
        <v>51500</v>
      </c>
    </row>
    <row r="90" spans="1:18" x14ac:dyDescent="0.3">
      <c r="A90" s="31" t="s">
        <v>6</v>
      </c>
      <c r="B90" s="31" t="s">
        <v>7</v>
      </c>
      <c r="C90" s="17">
        <v>42625</v>
      </c>
      <c r="D90" s="16">
        <v>0</v>
      </c>
      <c r="E90" s="16">
        <v>316.7</v>
      </c>
      <c r="F90" s="16">
        <v>5798710</v>
      </c>
      <c r="H90" s="3">
        <v>42625</v>
      </c>
      <c r="I90" s="4">
        <v>316.7</v>
      </c>
      <c r="J90" s="4">
        <v>5798710</v>
      </c>
      <c r="K90" s="4">
        <v>17.2</v>
      </c>
      <c r="L90" s="4">
        <v>40220</v>
      </c>
      <c r="M90" s="4">
        <v>360.85</v>
      </c>
      <c r="N90" s="4">
        <v>19747200</v>
      </c>
      <c r="O90" s="4">
        <v>4.6399999999999997</v>
      </c>
      <c r="P90" s="4">
        <v>1331100</v>
      </c>
      <c r="Q90" s="4">
        <v>37</v>
      </c>
      <c r="R90" s="4">
        <v>36400</v>
      </c>
    </row>
    <row r="91" spans="1:18" x14ac:dyDescent="0.3">
      <c r="A91" s="31" t="s">
        <v>6</v>
      </c>
      <c r="B91" s="31" t="s">
        <v>7</v>
      </c>
      <c r="C91" s="17">
        <v>42632</v>
      </c>
      <c r="D91" s="16">
        <v>0</v>
      </c>
      <c r="E91" s="16">
        <v>323.25</v>
      </c>
      <c r="F91" s="16">
        <v>5296290</v>
      </c>
      <c r="H91" s="3">
        <v>42632</v>
      </c>
      <c r="I91" s="4">
        <v>323.25</v>
      </c>
      <c r="J91" s="4">
        <v>5296290</v>
      </c>
      <c r="K91" s="4">
        <v>17.149999999999999</v>
      </c>
      <c r="L91" s="4">
        <v>32440</v>
      </c>
      <c r="M91" s="4">
        <v>356.05</v>
      </c>
      <c r="N91" s="4">
        <v>14437820</v>
      </c>
      <c r="O91" s="4">
        <v>4.84</v>
      </c>
      <c r="P91" s="4">
        <v>925900</v>
      </c>
      <c r="Q91" s="4">
        <v>35.799999999999997</v>
      </c>
      <c r="R91" s="4">
        <v>64400</v>
      </c>
    </row>
    <row r="92" spans="1:18" x14ac:dyDescent="0.3">
      <c r="A92" s="31" t="s">
        <v>6</v>
      </c>
      <c r="B92" s="31" t="s">
        <v>7</v>
      </c>
      <c r="C92" s="17">
        <v>42639</v>
      </c>
      <c r="D92" s="16">
        <v>0</v>
      </c>
      <c r="E92" s="16">
        <v>320.25</v>
      </c>
      <c r="F92" s="16">
        <v>5806580</v>
      </c>
      <c r="H92" s="3">
        <v>42639</v>
      </c>
      <c r="I92" s="4">
        <v>320.25</v>
      </c>
      <c r="J92" s="4">
        <v>5806580</v>
      </c>
      <c r="K92" s="4">
        <v>17.649999999999999</v>
      </c>
      <c r="L92" s="4">
        <v>131100</v>
      </c>
      <c r="M92" s="4">
        <v>342.8</v>
      </c>
      <c r="N92" s="4">
        <v>18912090</v>
      </c>
      <c r="O92" s="4">
        <v>4.57</v>
      </c>
      <c r="P92" s="4">
        <v>2505300</v>
      </c>
      <c r="Q92" s="4">
        <v>36.299999999999997</v>
      </c>
      <c r="R92" s="4">
        <v>109600</v>
      </c>
    </row>
    <row r="93" spans="1:18" x14ac:dyDescent="0.3">
      <c r="A93" s="31" t="s">
        <v>6</v>
      </c>
      <c r="B93" s="31" t="s">
        <v>7</v>
      </c>
      <c r="C93" s="17">
        <v>42646</v>
      </c>
      <c r="D93" s="16">
        <v>0</v>
      </c>
      <c r="E93" s="16">
        <v>326.85000000000002</v>
      </c>
      <c r="F93" s="16">
        <v>5683000</v>
      </c>
      <c r="H93" s="3">
        <v>42646</v>
      </c>
      <c r="I93" s="4">
        <v>326.85000000000002</v>
      </c>
      <c r="J93" s="4">
        <v>5683000</v>
      </c>
      <c r="K93" s="4">
        <v>17.149999999999999</v>
      </c>
      <c r="L93" s="4">
        <v>53430</v>
      </c>
      <c r="M93" s="4">
        <v>341.5</v>
      </c>
      <c r="N93" s="4">
        <v>18820570</v>
      </c>
      <c r="O93" s="4">
        <v>4.67</v>
      </c>
      <c r="P93" s="4">
        <v>788600</v>
      </c>
      <c r="Q93" s="4">
        <v>36.5</v>
      </c>
      <c r="R93" s="4">
        <v>52600</v>
      </c>
    </row>
    <row r="94" spans="1:18" x14ac:dyDescent="0.3">
      <c r="A94" s="31" t="s">
        <v>6</v>
      </c>
      <c r="B94" s="31" t="s">
        <v>7</v>
      </c>
      <c r="C94" s="17">
        <v>42653</v>
      </c>
      <c r="D94" s="16">
        <v>0</v>
      </c>
      <c r="E94" s="16">
        <v>328.5</v>
      </c>
      <c r="F94" s="16">
        <v>5972130</v>
      </c>
      <c r="H94" s="3">
        <v>42653</v>
      </c>
      <c r="I94" s="4">
        <v>328.5</v>
      </c>
      <c r="J94" s="4">
        <v>5972130</v>
      </c>
      <c r="K94" s="4">
        <v>16.55</v>
      </c>
      <c r="L94" s="4">
        <v>141930</v>
      </c>
      <c r="M94" s="4">
        <v>353.85</v>
      </c>
      <c r="N94" s="4">
        <v>24859580</v>
      </c>
      <c r="O94" s="4">
        <v>4.28</v>
      </c>
      <c r="P94" s="4">
        <v>2103400</v>
      </c>
      <c r="Q94" s="4">
        <v>35.200000000000003</v>
      </c>
      <c r="R94" s="4">
        <v>24600</v>
      </c>
    </row>
    <row r="95" spans="1:18" x14ac:dyDescent="0.3">
      <c r="A95" s="31" t="s">
        <v>6</v>
      </c>
      <c r="B95" s="31" t="s">
        <v>7</v>
      </c>
      <c r="C95" s="17">
        <v>42660</v>
      </c>
      <c r="D95" s="16">
        <v>0</v>
      </c>
      <c r="E95" s="16">
        <v>331.3</v>
      </c>
      <c r="F95" s="16">
        <v>4555640</v>
      </c>
      <c r="H95" s="3">
        <v>42660</v>
      </c>
      <c r="I95" s="4">
        <v>331.3</v>
      </c>
      <c r="J95" s="4">
        <v>4555640</v>
      </c>
      <c r="K95" s="4">
        <v>15.5</v>
      </c>
      <c r="L95" s="4">
        <v>172870</v>
      </c>
      <c r="M95" s="4">
        <v>344.3</v>
      </c>
      <c r="N95" s="4">
        <v>12932370</v>
      </c>
      <c r="O95" s="4">
        <v>4.4000000000000004</v>
      </c>
      <c r="P95" s="4">
        <v>1429100</v>
      </c>
      <c r="Q95" s="4">
        <v>35.1</v>
      </c>
      <c r="R95" s="4">
        <v>46500</v>
      </c>
    </row>
    <row r="96" spans="1:18" x14ac:dyDescent="0.3">
      <c r="A96" s="31" t="s">
        <v>6</v>
      </c>
      <c r="B96" s="31" t="s">
        <v>7</v>
      </c>
      <c r="C96" s="17">
        <v>42667</v>
      </c>
      <c r="D96" s="16">
        <v>0</v>
      </c>
      <c r="E96" s="16">
        <v>338.4</v>
      </c>
      <c r="F96" s="16">
        <v>6177880</v>
      </c>
      <c r="H96" s="3">
        <v>42667</v>
      </c>
      <c r="I96" s="4">
        <v>338.4</v>
      </c>
      <c r="J96" s="4">
        <v>6177880</v>
      </c>
      <c r="K96" s="4">
        <v>15.85</v>
      </c>
      <c r="L96" s="4">
        <v>64470</v>
      </c>
      <c r="M96" s="4">
        <v>349.9</v>
      </c>
      <c r="N96" s="4">
        <v>10578330</v>
      </c>
      <c r="O96" s="4">
        <v>4.96</v>
      </c>
      <c r="P96" s="4">
        <v>9140700</v>
      </c>
      <c r="Q96" s="4">
        <v>35.4</v>
      </c>
      <c r="R96" s="4">
        <v>218900</v>
      </c>
    </row>
    <row r="97" spans="1:18" x14ac:dyDescent="0.3">
      <c r="A97" s="31" t="s">
        <v>6</v>
      </c>
      <c r="B97" s="31" t="s">
        <v>7</v>
      </c>
      <c r="C97" s="17">
        <v>42674</v>
      </c>
      <c r="D97" s="16">
        <v>0</v>
      </c>
      <c r="E97" s="16">
        <v>355</v>
      </c>
      <c r="F97" s="16">
        <v>7380170</v>
      </c>
      <c r="H97" s="3">
        <v>42674</v>
      </c>
      <c r="I97" s="4">
        <v>355</v>
      </c>
      <c r="J97" s="4">
        <v>7380170</v>
      </c>
      <c r="K97" s="4">
        <v>15.45</v>
      </c>
      <c r="L97" s="4">
        <v>113860</v>
      </c>
      <c r="M97" s="4">
        <v>342</v>
      </c>
      <c r="N97" s="4">
        <v>12251310</v>
      </c>
      <c r="O97" s="4">
        <v>4.8</v>
      </c>
      <c r="P97" s="4">
        <v>1029000</v>
      </c>
      <c r="Q97" s="4">
        <v>35.299999999999997</v>
      </c>
      <c r="R97" s="4">
        <v>6000</v>
      </c>
    </row>
    <row r="98" spans="1:18" x14ac:dyDescent="0.3">
      <c r="A98" s="31" t="s">
        <v>6</v>
      </c>
      <c r="B98" s="31" t="s">
        <v>7</v>
      </c>
      <c r="C98" s="17">
        <v>42681</v>
      </c>
      <c r="D98" s="16">
        <v>0</v>
      </c>
      <c r="E98" s="16">
        <v>357.45</v>
      </c>
      <c r="F98" s="16">
        <v>12523150</v>
      </c>
      <c r="H98" s="3">
        <v>42681</v>
      </c>
      <c r="I98" s="4">
        <v>357.45</v>
      </c>
      <c r="J98" s="4">
        <v>12523150</v>
      </c>
      <c r="K98" s="4">
        <v>15.5</v>
      </c>
      <c r="L98" s="4">
        <v>99080</v>
      </c>
      <c r="M98" s="4">
        <v>342.1</v>
      </c>
      <c r="N98" s="4">
        <v>17055920</v>
      </c>
      <c r="O98" s="4">
        <v>4.97</v>
      </c>
      <c r="P98" s="4">
        <v>3807600</v>
      </c>
      <c r="Q98" s="4">
        <v>35.4</v>
      </c>
      <c r="R98" s="4">
        <v>50900</v>
      </c>
    </row>
    <row r="99" spans="1:18" x14ac:dyDescent="0.3">
      <c r="A99" s="31" t="s">
        <v>6</v>
      </c>
      <c r="B99" s="31" t="s">
        <v>7</v>
      </c>
      <c r="C99" s="17">
        <v>42688</v>
      </c>
      <c r="D99" s="16">
        <v>0</v>
      </c>
      <c r="E99" s="16">
        <v>386.8</v>
      </c>
      <c r="F99" s="16">
        <v>10515750</v>
      </c>
      <c r="H99" s="3">
        <v>42688</v>
      </c>
      <c r="I99" s="4">
        <v>386.8</v>
      </c>
      <c r="J99" s="4">
        <v>10515750</v>
      </c>
      <c r="K99" s="4">
        <v>16.399999999999999</v>
      </c>
      <c r="L99" s="4">
        <v>196480</v>
      </c>
      <c r="M99" s="4">
        <v>337</v>
      </c>
      <c r="N99" s="4">
        <v>18920470</v>
      </c>
      <c r="O99" s="4">
        <v>5.17</v>
      </c>
      <c r="P99" s="4">
        <v>5043100</v>
      </c>
      <c r="Q99" s="4">
        <v>35</v>
      </c>
      <c r="R99" s="4">
        <v>14600</v>
      </c>
    </row>
    <row r="100" spans="1:18" x14ac:dyDescent="0.3">
      <c r="A100" s="31" t="s">
        <v>6</v>
      </c>
      <c r="B100" s="31" t="s">
        <v>7</v>
      </c>
      <c r="C100" s="17">
        <v>42695</v>
      </c>
      <c r="D100" s="16">
        <v>0</v>
      </c>
      <c r="E100" s="16">
        <v>386.1</v>
      </c>
      <c r="F100" s="16">
        <v>6199850</v>
      </c>
      <c r="H100" s="3">
        <v>42695</v>
      </c>
      <c r="I100" s="4">
        <v>386.1</v>
      </c>
      <c r="J100" s="4">
        <v>6199850</v>
      </c>
      <c r="K100" s="4">
        <v>16.350000000000001</v>
      </c>
      <c r="L100" s="4">
        <v>85380</v>
      </c>
      <c r="M100" s="4">
        <v>341.5</v>
      </c>
      <c r="N100" s="4">
        <v>13469670</v>
      </c>
      <c r="O100" s="4">
        <v>5.05</v>
      </c>
      <c r="P100" s="4">
        <v>1837700</v>
      </c>
      <c r="Q100" s="4">
        <v>35.700000000000003</v>
      </c>
      <c r="R100" s="4">
        <v>11500</v>
      </c>
    </row>
    <row r="101" spans="1:18" x14ac:dyDescent="0.3">
      <c r="A101" s="31" t="s">
        <v>6</v>
      </c>
      <c r="B101" s="31" t="s">
        <v>7</v>
      </c>
      <c r="C101" s="17">
        <v>42702</v>
      </c>
      <c r="D101" s="16">
        <v>0</v>
      </c>
      <c r="E101" s="16">
        <v>397.8</v>
      </c>
      <c r="F101" s="16">
        <v>7844530</v>
      </c>
      <c r="H101" s="3">
        <v>42702</v>
      </c>
      <c r="I101" s="4">
        <v>397.8</v>
      </c>
      <c r="J101" s="4">
        <v>7844530</v>
      </c>
      <c r="K101" s="4">
        <v>18.5</v>
      </c>
      <c r="L101" s="4">
        <v>564940</v>
      </c>
      <c r="M101" s="4">
        <v>340</v>
      </c>
      <c r="N101" s="4">
        <v>24655750</v>
      </c>
      <c r="O101" s="4">
        <v>5.01</v>
      </c>
      <c r="P101" s="4">
        <v>977700</v>
      </c>
      <c r="Q101" s="4">
        <v>35.799999999999997</v>
      </c>
      <c r="R101" s="4">
        <v>18200</v>
      </c>
    </row>
    <row r="102" spans="1:18" x14ac:dyDescent="0.3">
      <c r="A102" s="31" t="s">
        <v>6</v>
      </c>
      <c r="B102" s="31" t="s">
        <v>7</v>
      </c>
      <c r="C102" s="17">
        <v>42709</v>
      </c>
      <c r="D102" s="16">
        <v>0</v>
      </c>
      <c r="E102" s="16">
        <v>417.3</v>
      </c>
      <c r="F102" s="16">
        <v>8814440</v>
      </c>
      <c r="H102" s="3">
        <v>42709</v>
      </c>
      <c r="I102" s="4">
        <v>417.3</v>
      </c>
      <c r="J102" s="4">
        <v>8814440</v>
      </c>
      <c r="K102" s="4">
        <v>19.75</v>
      </c>
      <c r="L102" s="4">
        <v>363560</v>
      </c>
      <c r="M102" s="4">
        <v>370.8</v>
      </c>
      <c r="N102" s="4">
        <v>55186550</v>
      </c>
      <c r="O102" s="4">
        <v>5.0199999999999996</v>
      </c>
      <c r="P102" s="4">
        <v>1036400</v>
      </c>
      <c r="Q102" s="4">
        <v>35.5</v>
      </c>
      <c r="R102" s="4">
        <v>27800</v>
      </c>
    </row>
    <row r="103" spans="1:18" x14ac:dyDescent="0.3">
      <c r="A103" s="31" t="s">
        <v>6</v>
      </c>
      <c r="B103" s="31" t="s">
        <v>7</v>
      </c>
      <c r="C103" s="17">
        <v>42716</v>
      </c>
      <c r="D103" s="16">
        <v>0</v>
      </c>
      <c r="E103" s="16">
        <v>403.35</v>
      </c>
      <c r="F103" s="16">
        <v>14758410</v>
      </c>
      <c r="H103" s="3">
        <v>42716</v>
      </c>
      <c r="I103" s="4">
        <v>403.35</v>
      </c>
      <c r="J103" s="4">
        <v>14758410</v>
      </c>
      <c r="K103" s="4">
        <v>22.6</v>
      </c>
      <c r="L103" s="4">
        <v>880910</v>
      </c>
      <c r="M103" s="4">
        <v>410.5</v>
      </c>
      <c r="N103" s="4">
        <v>43336550</v>
      </c>
      <c r="O103" s="4">
        <v>4.9800000000000004</v>
      </c>
      <c r="P103" s="4">
        <v>2379200</v>
      </c>
      <c r="Q103" s="4">
        <v>35</v>
      </c>
      <c r="R103" s="4">
        <v>69500</v>
      </c>
    </row>
    <row r="104" spans="1:18" x14ac:dyDescent="0.3">
      <c r="A104" s="31" t="s">
        <v>6</v>
      </c>
      <c r="B104" s="31" t="s">
        <v>7</v>
      </c>
      <c r="C104" s="17">
        <v>42723</v>
      </c>
      <c r="D104" s="16">
        <v>0</v>
      </c>
      <c r="E104" s="16">
        <v>394.65</v>
      </c>
      <c r="F104" s="16">
        <v>4826020</v>
      </c>
      <c r="H104" s="3">
        <v>42723</v>
      </c>
      <c r="I104" s="4">
        <v>394.65</v>
      </c>
      <c r="J104" s="4">
        <v>4826020</v>
      </c>
      <c r="K104" s="4">
        <v>20.350000000000001</v>
      </c>
      <c r="L104" s="4">
        <v>1326560</v>
      </c>
      <c r="M104" s="4">
        <v>382.85</v>
      </c>
      <c r="N104" s="4">
        <v>17217590</v>
      </c>
      <c r="O104" s="4">
        <v>4.68</v>
      </c>
      <c r="P104" s="4">
        <v>1431300</v>
      </c>
      <c r="Q104" s="4">
        <v>35.299999999999997</v>
      </c>
      <c r="R104" s="4">
        <v>39500</v>
      </c>
    </row>
    <row r="105" spans="1:18" x14ac:dyDescent="0.3">
      <c r="A105" s="31" t="s">
        <v>6</v>
      </c>
      <c r="B105" s="31" t="s">
        <v>7</v>
      </c>
      <c r="C105" s="17">
        <v>42730</v>
      </c>
      <c r="D105" s="16">
        <v>0</v>
      </c>
      <c r="E105" s="16">
        <v>427</v>
      </c>
      <c r="F105" s="16">
        <v>4599600</v>
      </c>
      <c r="H105" s="3">
        <v>42730</v>
      </c>
      <c r="I105" s="4">
        <v>427</v>
      </c>
      <c r="J105" s="4">
        <v>4599600</v>
      </c>
      <c r="K105" s="4">
        <v>22.05</v>
      </c>
      <c r="L105" s="4">
        <v>419940</v>
      </c>
      <c r="M105" s="4">
        <v>402.8</v>
      </c>
      <c r="N105" s="4">
        <v>11467100</v>
      </c>
      <c r="O105" s="4">
        <v>4.91</v>
      </c>
      <c r="P105" s="4">
        <v>559700</v>
      </c>
      <c r="Q105" s="4">
        <v>34.9</v>
      </c>
      <c r="R105" s="4">
        <v>7400</v>
      </c>
    </row>
    <row r="106" spans="1:18" x14ac:dyDescent="0.3">
      <c r="A106" s="31" t="s">
        <v>6</v>
      </c>
      <c r="B106" s="31" t="s">
        <v>7</v>
      </c>
      <c r="C106" s="17">
        <v>42737</v>
      </c>
      <c r="D106" s="16">
        <v>0</v>
      </c>
      <c r="E106" s="16">
        <v>423.45</v>
      </c>
      <c r="F106" s="16">
        <v>5390650</v>
      </c>
      <c r="H106" s="3">
        <v>42737</v>
      </c>
      <c r="I106" s="4">
        <v>423.45</v>
      </c>
      <c r="J106" s="4">
        <v>5390650</v>
      </c>
      <c r="K106" s="4">
        <v>22</v>
      </c>
      <c r="L106" s="4">
        <v>64390</v>
      </c>
      <c r="M106" s="4">
        <v>392.5</v>
      </c>
      <c r="N106" s="4">
        <v>18545540</v>
      </c>
      <c r="O106" s="4">
        <v>4.8</v>
      </c>
      <c r="P106" s="4">
        <v>340700</v>
      </c>
      <c r="Q106" s="4">
        <v>36</v>
      </c>
      <c r="R106" s="4">
        <v>4400</v>
      </c>
    </row>
    <row r="107" spans="1:18" x14ac:dyDescent="0.3">
      <c r="A107" s="31" t="s">
        <v>6</v>
      </c>
      <c r="B107" s="31" t="s">
        <v>7</v>
      </c>
      <c r="C107" s="17">
        <v>42744</v>
      </c>
      <c r="D107" s="16">
        <v>0</v>
      </c>
      <c r="E107" s="16">
        <v>433.1</v>
      </c>
      <c r="F107" s="16">
        <v>4767350</v>
      </c>
      <c r="H107" s="3">
        <v>42744</v>
      </c>
      <c r="I107" s="4">
        <v>433.1</v>
      </c>
      <c r="J107" s="4">
        <v>4767350</v>
      </c>
      <c r="K107" s="4">
        <v>21.4</v>
      </c>
      <c r="L107" s="4">
        <v>127450</v>
      </c>
      <c r="M107" s="4">
        <v>388</v>
      </c>
      <c r="N107" s="4">
        <v>24831320</v>
      </c>
      <c r="O107" s="4">
        <v>4.6500000000000004</v>
      </c>
      <c r="P107" s="4">
        <v>770800</v>
      </c>
      <c r="Q107" s="4">
        <v>35.200000000000003</v>
      </c>
      <c r="R107" s="4">
        <v>30900</v>
      </c>
    </row>
    <row r="108" spans="1:18" x14ac:dyDescent="0.3">
      <c r="A108" s="31" t="s">
        <v>6</v>
      </c>
      <c r="B108" s="31" t="s">
        <v>7</v>
      </c>
      <c r="C108" s="17">
        <v>42751</v>
      </c>
      <c r="D108" s="16">
        <v>0</v>
      </c>
      <c r="E108" s="16">
        <v>411.15</v>
      </c>
      <c r="F108" s="16">
        <v>4556370</v>
      </c>
      <c r="H108" s="3">
        <v>42751</v>
      </c>
      <c r="I108" s="4">
        <v>411.15</v>
      </c>
      <c r="J108" s="4">
        <v>4556370</v>
      </c>
      <c r="K108" s="4">
        <v>22.2</v>
      </c>
      <c r="L108" s="4">
        <v>167320</v>
      </c>
      <c r="M108" s="4">
        <v>387.5</v>
      </c>
      <c r="N108" s="4">
        <v>20918100</v>
      </c>
      <c r="O108" s="4">
        <v>4.6399999999999997</v>
      </c>
      <c r="P108" s="4">
        <v>917900</v>
      </c>
      <c r="Q108" s="4">
        <v>36</v>
      </c>
      <c r="R108" s="4">
        <v>6300</v>
      </c>
    </row>
    <row r="109" spans="1:18" x14ac:dyDescent="0.3">
      <c r="A109" s="31" t="s">
        <v>6</v>
      </c>
      <c r="B109" s="31" t="s">
        <v>7</v>
      </c>
      <c r="C109" s="17">
        <v>42758</v>
      </c>
      <c r="D109" s="16">
        <v>0</v>
      </c>
      <c r="E109" s="16">
        <v>435</v>
      </c>
      <c r="F109" s="16">
        <v>6051970</v>
      </c>
      <c r="H109" s="3">
        <v>42758</v>
      </c>
      <c r="I109" s="4">
        <v>435</v>
      </c>
      <c r="J109" s="4">
        <v>6051970</v>
      </c>
      <c r="K109" s="4">
        <v>24</v>
      </c>
      <c r="L109" s="4">
        <v>483200</v>
      </c>
      <c r="M109" s="4">
        <v>402</v>
      </c>
      <c r="N109" s="4">
        <v>24795610</v>
      </c>
      <c r="O109" s="4">
        <v>4.6500000000000004</v>
      </c>
      <c r="P109" s="4">
        <v>1089300</v>
      </c>
      <c r="Q109" s="4">
        <v>36.4</v>
      </c>
      <c r="R109" s="4">
        <v>20600</v>
      </c>
    </row>
    <row r="110" spans="1:18" x14ac:dyDescent="0.3">
      <c r="A110" s="31" t="s">
        <v>6</v>
      </c>
      <c r="B110" s="31" t="s">
        <v>7</v>
      </c>
      <c r="C110" s="17">
        <v>42765</v>
      </c>
      <c r="D110" s="16">
        <v>0</v>
      </c>
      <c r="E110" s="16">
        <v>404.4</v>
      </c>
      <c r="F110" s="16">
        <v>6662870</v>
      </c>
      <c r="H110" s="3">
        <v>42765</v>
      </c>
      <c r="I110" s="4">
        <v>404.4</v>
      </c>
      <c r="J110" s="4">
        <v>6662870</v>
      </c>
      <c r="K110" s="4">
        <v>23.7</v>
      </c>
      <c r="L110" s="4">
        <v>1227900</v>
      </c>
      <c r="M110" s="4">
        <v>397.85</v>
      </c>
      <c r="N110" s="4">
        <v>16886810</v>
      </c>
      <c r="O110" s="4">
        <v>4.6900000000000004</v>
      </c>
      <c r="P110" s="4">
        <v>852300</v>
      </c>
      <c r="Q110" s="4">
        <v>36.700000000000003</v>
      </c>
      <c r="R110" s="4">
        <v>17900</v>
      </c>
    </row>
    <row r="111" spans="1:18" x14ac:dyDescent="0.3">
      <c r="A111" s="31" t="s">
        <v>6</v>
      </c>
      <c r="B111" s="31" t="s">
        <v>7</v>
      </c>
      <c r="C111" s="17">
        <v>42772</v>
      </c>
      <c r="D111" s="16">
        <v>0</v>
      </c>
      <c r="E111" s="16">
        <v>398.3</v>
      </c>
      <c r="F111" s="16">
        <v>6200920</v>
      </c>
      <c r="H111" s="3">
        <v>42772</v>
      </c>
      <c r="I111" s="4">
        <v>398.3</v>
      </c>
      <c r="J111" s="4">
        <v>6200920</v>
      </c>
      <c r="K111" s="4">
        <v>23.8</v>
      </c>
      <c r="L111" s="4">
        <v>139070</v>
      </c>
      <c r="M111" s="4">
        <v>377.6</v>
      </c>
      <c r="N111" s="4">
        <v>20062510</v>
      </c>
      <c r="O111" s="4">
        <v>4.53</v>
      </c>
      <c r="P111" s="4">
        <v>1813700</v>
      </c>
      <c r="Q111" s="4">
        <v>36.5</v>
      </c>
      <c r="R111" s="4">
        <v>13200</v>
      </c>
    </row>
    <row r="112" spans="1:18" x14ac:dyDescent="0.3">
      <c r="A112" s="31" t="s">
        <v>6</v>
      </c>
      <c r="B112" s="31" t="s">
        <v>7</v>
      </c>
      <c r="C112" s="17">
        <v>42779</v>
      </c>
      <c r="D112" s="16">
        <v>0</v>
      </c>
      <c r="E112" s="16">
        <v>367.1</v>
      </c>
      <c r="F112" s="16">
        <v>8627110</v>
      </c>
      <c r="H112" s="3">
        <v>42779</v>
      </c>
      <c r="I112" s="4">
        <v>367.1</v>
      </c>
      <c r="J112" s="4">
        <v>8627110</v>
      </c>
      <c r="K112" s="4">
        <v>22.85</v>
      </c>
      <c r="L112" s="4">
        <v>290000</v>
      </c>
      <c r="M112" s="4">
        <v>354</v>
      </c>
      <c r="N112" s="4">
        <v>28349090</v>
      </c>
      <c r="O112" s="4">
        <v>4.37</v>
      </c>
      <c r="P112" s="4">
        <v>2005200</v>
      </c>
      <c r="Q112" s="4">
        <v>35.299999999999997</v>
      </c>
      <c r="R112" s="4">
        <v>32600</v>
      </c>
    </row>
    <row r="113" spans="1:18" x14ac:dyDescent="0.3">
      <c r="A113" s="31" t="s">
        <v>6</v>
      </c>
      <c r="B113" s="31" t="s">
        <v>7</v>
      </c>
      <c r="C113" s="17">
        <v>42786</v>
      </c>
      <c r="D113" s="16">
        <v>0</v>
      </c>
      <c r="E113" s="16">
        <v>360</v>
      </c>
      <c r="F113" s="16">
        <v>4897890</v>
      </c>
      <c r="H113" s="3">
        <v>42786</v>
      </c>
      <c r="I113" s="4">
        <v>360</v>
      </c>
      <c r="J113" s="4">
        <v>4897890</v>
      </c>
      <c r="K113" s="4">
        <v>20</v>
      </c>
      <c r="L113" s="4">
        <v>243630</v>
      </c>
      <c r="M113" s="4">
        <v>343</v>
      </c>
      <c r="N113" s="4">
        <v>19940880</v>
      </c>
      <c r="O113" s="4">
        <v>4.3</v>
      </c>
      <c r="P113" s="4">
        <v>481500</v>
      </c>
      <c r="Q113" s="4">
        <v>35.5</v>
      </c>
      <c r="R113" s="4">
        <v>8800</v>
      </c>
    </row>
    <row r="114" spans="1:18" x14ac:dyDescent="0.3">
      <c r="A114" s="31" t="s">
        <v>6</v>
      </c>
      <c r="B114" s="31" t="s">
        <v>7</v>
      </c>
      <c r="C114" s="17">
        <v>42793</v>
      </c>
      <c r="D114" s="16">
        <v>0</v>
      </c>
      <c r="E114" s="16">
        <v>364</v>
      </c>
      <c r="F114" s="16">
        <v>10201700</v>
      </c>
      <c r="H114" s="3">
        <v>42793</v>
      </c>
      <c r="I114" s="4">
        <v>364</v>
      </c>
      <c r="J114" s="4">
        <v>10201700</v>
      </c>
      <c r="K114" s="4">
        <v>19.25</v>
      </c>
      <c r="L114" s="4">
        <v>115590</v>
      </c>
      <c r="M114" s="4">
        <v>336.5</v>
      </c>
      <c r="N114" s="4">
        <v>30327100</v>
      </c>
      <c r="O114" s="4">
        <v>4.1100000000000003</v>
      </c>
      <c r="P114" s="4">
        <v>821300</v>
      </c>
      <c r="Q114" s="4">
        <v>35.6</v>
      </c>
      <c r="R114" s="4">
        <v>125700</v>
      </c>
    </row>
    <row r="115" spans="1:18" x14ac:dyDescent="0.3">
      <c r="A115" s="31" t="s">
        <v>6</v>
      </c>
      <c r="B115" s="31" t="s">
        <v>7</v>
      </c>
      <c r="C115" s="17">
        <v>42800</v>
      </c>
      <c r="D115" s="16">
        <v>0</v>
      </c>
      <c r="E115" s="16">
        <v>341.1</v>
      </c>
      <c r="F115" s="16">
        <v>7855710</v>
      </c>
      <c r="H115" s="3">
        <v>42800</v>
      </c>
      <c r="I115" s="4">
        <v>341.1</v>
      </c>
      <c r="J115" s="4">
        <v>7855710</v>
      </c>
      <c r="K115" s="4">
        <v>18</v>
      </c>
      <c r="L115" s="4">
        <v>85420</v>
      </c>
      <c r="M115" s="4">
        <v>315</v>
      </c>
      <c r="N115" s="4">
        <v>24433740</v>
      </c>
      <c r="O115" s="4">
        <v>3.95</v>
      </c>
      <c r="P115" s="4">
        <v>590100</v>
      </c>
      <c r="Q115" s="4">
        <v>35.4</v>
      </c>
      <c r="R115" s="4">
        <v>39500</v>
      </c>
    </row>
    <row r="116" spans="1:18" x14ac:dyDescent="0.3">
      <c r="A116" s="31" t="s">
        <v>6</v>
      </c>
      <c r="B116" s="31" t="s">
        <v>7</v>
      </c>
      <c r="C116" s="17">
        <v>42807</v>
      </c>
      <c r="D116" s="16">
        <v>0</v>
      </c>
      <c r="E116" s="16">
        <v>368.7</v>
      </c>
      <c r="F116" s="16">
        <v>10187630</v>
      </c>
      <c r="H116" s="3">
        <v>42807</v>
      </c>
      <c r="I116" s="4">
        <v>368.7</v>
      </c>
      <c r="J116" s="4">
        <v>10187630</v>
      </c>
      <c r="K116" s="4">
        <v>19</v>
      </c>
      <c r="L116" s="4">
        <v>90840</v>
      </c>
      <c r="M116" s="4">
        <v>314.45</v>
      </c>
      <c r="N116" s="4">
        <v>30949310</v>
      </c>
      <c r="O116" s="4">
        <v>3.9</v>
      </c>
      <c r="P116" s="4">
        <v>644100</v>
      </c>
      <c r="Q116" s="4">
        <v>36</v>
      </c>
      <c r="R116" s="4">
        <v>41600</v>
      </c>
    </row>
    <row r="117" spans="1:18" x14ac:dyDescent="0.3">
      <c r="A117" s="31" t="s">
        <v>6</v>
      </c>
      <c r="B117" s="31" t="s">
        <v>7</v>
      </c>
      <c r="C117" s="17">
        <v>42814</v>
      </c>
      <c r="D117" s="16">
        <v>0</v>
      </c>
      <c r="E117" s="16">
        <v>349</v>
      </c>
      <c r="F117" s="16">
        <v>8759780</v>
      </c>
      <c r="H117" s="3">
        <v>42814</v>
      </c>
      <c r="I117" s="4">
        <v>349</v>
      </c>
      <c r="J117" s="4">
        <v>8759780</v>
      </c>
      <c r="K117" s="4">
        <v>18.850000000000001</v>
      </c>
      <c r="L117" s="4">
        <v>45320</v>
      </c>
      <c r="M117" s="4">
        <v>315.64999999999998</v>
      </c>
      <c r="N117" s="4">
        <v>33486210</v>
      </c>
      <c r="O117" s="4">
        <v>3.87</v>
      </c>
      <c r="P117" s="4">
        <v>1140800</v>
      </c>
      <c r="Q117" s="4">
        <v>36.200000000000003</v>
      </c>
      <c r="R117" s="4">
        <v>10500</v>
      </c>
    </row>
    <row r="118" spans="1:18" x14ac:dyDescent="0.3">
      <c r="A118" s="31" t="s">
        <v>6</v>
      </c>
      <c r="B118" s="31" t="s">
        <v>7</v>
      </c>
      <c r="C118" s="17">
        <v>42821</v>
      </c>
      <c r="D118" s="16">
        <v>0</v>
      </c>
      <c r="E118" s="16">
        <v>347.65</v>
      </c>
      <c r="F118" s="16">
        <v>8891320</v>
      </c>
      <c r="H118" s="3">
        <v>42821</v>
      </c>
      <c r="I118" s="4">
        <v>347.65</v>
      </c>
      <c r="J118" s="4">
        <v>8891320</v>
      </c>
      <c r="K118" s="4">
        <v>18.850000000000001</v>
      </c>
      <c r="L118" s="4">
        <v>37450</v>
      </c>
      <c r="M118" s="4">
        <v>323.5</v>
      </c>
      <c r="N118" s="4">
        <v>27435580</v>
      </c>
      <c r="O118" s="4">
        <v>3.68</v>
      </c>
      <c r="P118" s="4">
        <v>652900</v>
      </c>
      <c r="Q118" s="4">
        <v>36.5</v>
      </c>
      <c r="R118" s="4">
        <v>59600</v>
      </c>
    </row>
    <row r="119" spans="1:18" x14ac:dyDescent="0.3">
      <c r="A119" s="31" t="s">
        <v>6</v>
      </c>
      <c r="B119" s="31" t="s">
        <v>7</v>
      </c>
      <c r="C119" s="17">
        <v>42828</v>
      </c>
      <c r="D119" s="16">
        <v>0</v>
      </c>
      <c r="E119" s="16">
        <v>357.7</v>
      </c>
      <c r="F119" s="16">
        <v>7537080</v>
      </c>
      <c r="H119" s="3">
        <v>42828</v>
      </c>
      <c r="I119" s="4">
        <v>357.7</v>
      </c>
      <c r="J119" s="4">
        <v>7537080</v>
      </c>
      <c r="K119" s="4">
        <v>18.399999999999999</v>
      </c>
      <c r="L119" s="4">
        <v>31230</v>
      </c>
      <c r="M119" s="4">
        <v>335.95</v>
      </c>
      <c r="N119" s="4">
        <v>23537680</v>
      </c>
      <c r="O119" s="4">
        <v>3.65</v>
      </c>
      <c r="P119" s="4">
        <v>1026000</v>
      </c>
      <c r="Q119" s="4">
        <v>35.799999999999997</v>
      </c>
      <c r="R119" s="4">
        <v>16500</v>
      </c>
    </row>
    <row r="120" spans="1:18" x14ac:dyDescent="0.3">
      <c r="A120" s="31" t="s">
        <v>6</v>
      </c>
      <c r="B120" s="31" t="s">
        <v>7</v>
      </c>
      <c r="C120" s="17">
        <v>42835</v>
      </c>
      <c r="D120" s="16">
        <v>0</v>
      </c>
      <c r="E120" s="16">
        <v>325</v>
      </c>
      <c r="F120" s="16">
        <v>6594390</v>
      </c>
      <c r="H120" s="3">
        <v>42835</v>
      </c>
      <c r="I120" s="4">
        <v>325</v>
      </c>
      <c r="J120" s="4">
        <v>6594390</v>
      </c>
      <c r="K120" s="4">
        <v>16.95</v>
      </c>
      <c r="L120" s="4">
        <v>67870</v>
      </c>
      <c r="M120" s="4">
        <v>315.75</v>
      </c>
      <c r="N120" s="4">
        <v>24102940</v>
      </c>
      <c r="O120" s="4">
        <v>3.24</v>
      </c>
      <c r="P120" s="4">
        <v>989600</v>
      </c>
      <c r="Q120" s="4">
        <v>35.5</v>
      </c>
      <c r="R120" s="4">
        <v>43900</v>
      </c>
    </row>
    <row r="121" spans="1:18" x14ac:dyDescent="0.3">
      <c r="A121" s="31" t="s">
        <v>6</v>
      </c>
      <c r="B121" s="31" t="s">
        <v>7</v>
      </c>
      <c r="C121" s="17">
        <v>42842</v>
      </c>
      <c r="D121" s="16">
        <v>0</v>
      </c>
      <c r="E121" s="16">
        <v>326.85000000000002</v>
      </c>
      <c r="F121" s="16">
        <v>5896220</v>
      </c>
      <c r="H121" s="3">
        <v>42842</v>
      </c>
      <c r="I121" s="4">
        <v>326.85000000000002</v>
      </c>
      <c r="J121" s="4">
        <v>5896220</v>
      </c>
      <c r="K121" s="4">
        <v>17</v>
      </c>
      <c r="L121" s="4">
        <v>25690</v>
      </c>
      <c r="M121" s="4">
        <v>317.39999999999998</v>
      </c>
      <c r="N121" s="4">
        <v>17535060</v>
      </c>
      <c r="O121" s="4">
        <v>2.8</v>
      </c>
      <c r="P121" s="4">
        <v>6218600</v>
      </c>
      <c r="Q121" s="4">
        <v>35</v>
      </c>
      <c r="R121" s="4">
        <v>22200</v>
      </c>
    </row>
    <row r="122" spans="1:18" x14ac:dyDescent="0.3">
      <c r="A122" s="31" t="s">
        <v>6</v>
      </c>
      <c r="B122" s="31" t="s">
        <v>7</v>
      </c>
      <c r="C122" s="17">
        <v>42849</v>
      </c>
      <c r="D122" s="16">
        <v>0</v>
      </c>
      <c r="E122" s="16">
        <v>377</v>
      </c>
      <c r="F122" s="16">
        <v>10187990</v>
      </c>
      <c r="H122" s="3">
        <v>42849</v>
      </c>
      <c r="I122" s="4">
        <v>377</v>
      </c>
      <c r="J122" s="4">
        <v>10187990</v>
      </c>
      <c r="K122" s="4">
        <v>17.600000000000001</v>
      </c>
      <c r="L122" s="4">
        <v>32030</v>
      </c>
      <c r="M122" s="4">
        <v>317.25</v>
      </c>
      <c r="N122" s="4">
        <v>19811640</v>
      </c>
      <c r="O122" s="4">
        <v>2.88</v>
      </c>
      <c r="P122" s="4">
        <v>825100</v>
      </c>
      <c r="Q122" s="4">
        <v>35</v>
      </c>
      <c r="R122" s="4">
        <v>49900</v>
      </c>
    </row>
    <row r="123" spans="1:18" x14ac:dyDescent="0.3">
      <c r="A123" s="31" t="s">
        <v>6</v>
      </c>
      <c r="B123" s="31" t="s">
        <v>7</v>
      </c>
      <c r="C123" s="17">
        <v>42856</v>
      </c>
      <c r="D123" s="16">
        <v>0</v>
      </c>
      <c r="E123" s="16">
        <v>368.3</v>
      </c>
      <c r="F123" s="16">
        <v>5512400</v>
      </c>
      <c r="H123" s="3">
        <v>42856</v>
      </c>
      <c r="I123" s="4">
        <v>368.3</v>
      </c>
      <c r="J123" s="4">
        <v>5512400</v>
      </c>
      <c r="K123" s="4">
        <v>17.2</v>
      </c>
      <c r="L123" s="4">
        <v>26250</v>
      </c>
      <c r="M123" s="4">
        <v>312.45</v>
      </c>
      <c r="N123" s="4">
        <v>15595480</v>
      </c>
      <c r="O123" s="4">
        <v>2.74</v>
      </c>
      <c r="P123" s="4">
        <v>1135800</v>
      </c>
      <c r="Q123" s="4">
        <v>35.9</v>
      </c>
      <c r="R123" s="4">
        <v>10500</v>
      </c>
    </row>
    <row r="124" spans="1:18" x14ac:dyDescent="0.3">
      <c r="A124" s="31" t="s">
        <v>6</v>
      </c>
      <c r="B124" s="31" t="s">
        <v>7</v>
      </c>
      <c r="C124" s="17">
        <v>42863</v>
      </c>
      <c r="D124" s="16">
        <v>0</v>
      </c>
      <c r="E124" s="16">
        <v>375.5</v>
      </c>
      <c r="F124" s="16">
        <v>4036710</v>
      </c>
      <c r="H124" s="3">
        <v>42863</v>
      </c>
      <c r="I124" s="4">
        <v>375.5</v>
      </c>
      <c r="J124" s="4">
        <v>4036710</v>
      </c>
      <c r="K124" s="4">
        <v>16.600000000000001</v>
      </c>
      <c r="L124" s="4">
        <v>10710</v>
      </c>
      <c r="M124" s="4">
        <v>307.5</v>
      </c>
      <c r="N124" s="4">
        <v>10456430</v>
      </c>
      <c r="O124" s="4">
        <v>2.72</v>
      </c>
      <c r="P124" s="4">
        <v>145400</v>
      </c>
      <c r="Q124" s="4">
        <v>35.1</v>
      </c>
      <c r="R124" s="4">
        <v>5100</v>
      </c>
    </row>
    <row r="125" spans="1:18" x14ac:dyDescent="0.3">
      <c r="A125" s="31" t="s">
        <v>6</v>
      </c>
      <c r="B125" s="31" t="s">
        <v>7</v>
      </c>
      <c r="C125" s="17">
        <v>42870</v>
      </c>
      <c r="D125" s="16">
        <v>0</v>
      </c>
      <c r="E125" s="16">
        <v>392.25</v>
      </c>
      <c r="F125" s="16">
        <v>9665870</v>
      </c>
      <c r="H125" s="3">
        <v>42870</v>
      </c>
      <c r="I125" s="4">
        <v>392.25</v>
      </c>
      <c r="J125" s="4">
        <v>9665870</v>
      </c>
      <c r="K125" s="4">
        <v>16.350000000000001</v>
      </c>
      <c r="L125" s="4">
        <v>21190</v>
      </c>
      <c r="M125" s="4">
        <v>306.10000000000002</v>
      </c>
      <c r="N125" s="4">
        <v>19855650</v>
      </c>
      <c r="O125" s="4">
        <v>2.77</v>
      </c>
      <c r="P125" s="4">
        <v>438400</v>
      </c>
      <c r="Q125" s="4">
        <v>36.1</v>
      </c>
      <c r="R125" s="4">
        <v>329200</v>
      </c>
    </row>
    <row r="126" spans="1:18" x14ac:dyDescent="0.3">
      <c r="A126" s="31" t="s">
        <v>6</v>
      </c>
      <c r="B126" s="31" t="s">
        <v>7</v>
      </c>
      <c r="C126" s="17">
        <v>42877</v>
      </c>
      <c r="D126" s="16">
        <v>0</v>
      </c>
      <c r="E126" s="16">
        <v>388</v>
      </c>
      <c r="F126" s="16">
        <v>6569110</v>
      </c>
      <c r="H126" s="3">
        <v>42877</v>
      </c>
      <c r="I126" s="4">
        <v>388</v>
      </c>
      <c r="J126" s="4">
        <v>6569110</v>
      </c>
      <c r="K126" s="4">
        <v>15.5</v>
      </c>
      <c r="L126" s="4">
        <v>36070</v>
      </c>
      <c r="M126" s="4">
        <v>304</v>
      </c>
      <c r="N126" s="4">
        <v>25029200</v>
      </c>
      <c r="O126" s="4">
        <v>2.64</v>
      </c>
      <c r="P126" s="4">
        <v>924100</v>
      </c>
      <c r="Q126" s="4">
        <v>35.700000000000003</v>
      </c>
      <c r="R126" s="4">
        <v>16100</v>
      </c>
    </row>
    <row r="127" spans="1:18" x14ac:dyDescent="0.3">
      <c r="A127" s="31" t="s">
        <v>6</v>
      </c>
      <c r="B127" s="31" t="s">
        <v>7</v>
      </c>
      <c r="C127" s="17">
        <v>42884</v>
      </c>
      <c r="D127" s="16">
        <v>0</v>
      </c>
      <c r="E127" s="16">
        <v>380.3</v>
      </c>
      <c r="F127" s="16">
        <v>13626630</v>
      </c>
      <c r="H127" s="3">
        <v>42884</v>
      </c>
      <c r="I127" s="4">
        <v>380.3</v>
      </c>
      <c r="J127" s="4">
        <v>13626630</v>
      </c>
      <c r="K127" s="4">
        <v>15.5</v>
      </c>
      <c r="L127" s="4">
        <v>40330</v>
      </c>
      <c r="M127" s="4">
        <v>301</v>
      </c>
      <c r="N127" s="4">
        <v>31795860</v>
      </c>
      <c r="O127" s="4">
        <v>2.64</v>
      </c>
      <c r="P127" s="4">
        <v>880500</v>
      </c>
      <c r="Q127" s="4">
        <v>33.9</v>
      </c>
      <c r="R127" s="4">
        <v>883000</v>
      </c>
    </row>
    <row r="128" spans="1:18" x14ac:dyDescent="0.3">
      <c r="A128" s="31" t="s">
        <v>6</v>
      </c>
      <c r="B128" s="31" t="s">
        <v>7</v>
      </c>
      <c r="C128" s="17">
        <v>42891</v>
      </c>
      <c r="D128" s="16">
        <v>0</v>
      </c>
      <c r="E128" s="16">
        <v>360</v>
      </c>
      <c r="F128" s="16">
        <v>8905290</v>
      </c>
      <c r="H128" s="3">
        <v>42891</v>
      </c>
      <c r="I128" s="4">
        <v>360</v>
      </c>
      <c r="J128" s="4">
        <v>8905290</v>
      </c>
      <c r="K128" s="4">
        <v>14.9</v>
      </c>
      <c r="L128" s="4">
        <v>141740</v>
      </c>
      <c r="M128" s="4">
        <v>306</v>
      </c>
      <c r="N128" s="4">
        <v>23922710</v>
      </c>
      <c r="O128" s="4">
        <v>2.6</v>
      </c>
      <c r="P128" s="4">
        <v>971400</v>
      </c>
      <c r="Q128" s="4">
        <v>34</v>
      </c>
      <c r="R128" s="4">
        <v>52100</v>
      </c>
    </row>
    <row r="129" spans="1:18" x14ac:dyDescent="0.3">
      <c r="A129" s="31" t="s">
        <v>6</v>
      </c>
      <c r="B129" s="31" t="s">
        <v>7</v>
      </c>
      <c r="C129" s="17">
        <v>42898</v>
      </c>
      <c r="D129" s="16">
        <v>0</v>
      </c>
      <c r="E129" s="16">
        <v>350.1</v>
      </c>
      <c r="F129" s="16">
        <v>11423330</v>
      </c>
      <c r="H129" s="3">
        <v>42898</v>
      </c>
      <c r="I129" s="4">
        <v>350.1</v>
      </c>
      <c r="J129" s="4">
        <v>11423330</v>
      </c>
      <c r="K129" s="4">
        <v>15.05</v>
      </c>
      <c r="L129" s="4">
        <v>95500</v>
      </c>
      <c r="M129" s="4">
        <v>306.5</v>
      </c>
      <c r="N129" s="4">
        <v>34663870</v>
      </c>
      <c r="O129" s="4">
        <v>2.56</v>
      </c>
      <c r="P129" s="4">
        <v>241100</v>
      </c>
      <c r="Q129" s="4">
        <v>34.6</v>
      </c>
      <c r="R129" s="4">
        <v>1407200</v>
      </c>
    </row>
    <row r="130" spans="1:18" x14ac:dyDescent="0.3">
      <c r="A130" s="31" t="s">
        <v>6</v>
      </c>
      <c r="B130" s="31" t="s">
        <v>7</v>
      </c>
      <c r="C130" s="17">
        <v>42905</v>
      </c>
      <c r="D130" s="16">
        <v>0</v>
      </c>
      <c r="E130" s="16">
        <v>371.85</v>
      </c>
      <c r="F130" s="16">
        <v>5802690</v>
      </c>
      <c r="H130" s="3">
        <v>42905</v>
      </c>
      <c r="I130" s="4">
        <v>371.85</v>
      </c>
      <c r="J130" s="4">
        <v>5802690</v>
      </c>
      <c r="K130" s="4">
        <v>15.7</v>
      </c>
      <c r="L130" s="4">
        <v>175760</v>
      </c>
      <c r="M130" s="4">
        <v>322</v>
      </c>
      <c r="N130" s="4">
        <v>27151440</v>
      </c>
      <c r="O130" s="4">
        <v>2.57</v>
      </c>
      <c r="P130" s="4">
        <v>770800</v>
      </c>
      <c r="Q130" s="4">
        <v>35.5</v>
      </c>
      <c r="R130" s="4">
        <v>54100</v>
      </c>
    </row>
    <row r="131" spans="1:18" x14ac:dyDescent="0.3">
      <c r="A131" s="31" t="s">
        <v>6</v>
      </c>
      <c r="B131" s="31" t="s">
        <v>7</v>
      </c>
      <c r="C131" s="17">
        <v>42912</v>
      </c>
      <c r="D131" s="16">
        <v>0</v>
      </c>
      <c r="E131" s="16">
        <v>375.6</v>
      </c>
      <c r="F131" s="16">
        <v>5286370</v>
      </c>
      <c r="H131" s="3">
        <v>42912</v>
      </c>
      <c r="I131" s="4">
        <v>375.6</v>
      </c>
      <c r="J131" s="4">
        <v>5286370</v>
      </c>
      <c r="K131" s="4">
        <v>17.399999999999999</v>
      </c>
      <c r="L131" s="4">
        <v>60820</v>
      </c>
      <c r="M131" s="4">
        <v>323</v>
      </c>
      <c r="N131" s="4">
        <v>21718800</v>
      </c>
      <c r="O131" s="4">
        <v>2.5</v>
      </c>
      <c r="P131" s="4">
        <v>874100</v>
      </c>
      <c r="Q131" s="4">
        <v>36</v>
      </c>
      <c r="R131" s="4">
        <v>17400</v>
      </c>
    </row>
    <row r="132" spans="1:18" x14ac:dyDescent="0.3">
      <c r="A132" s="31" t="s">
        <v>6</v>
      </c>
      <c r="B132" s="31" t="s">
        <v>7</v>
      </c>
      <c r="C132" s="17">
        <v>42919</v>
      </c>
      <c r="D132" s="16">
        <v>0</v>
      </c>
      <c r="E132" s="16">
        <v>369.1</v>
      </c>
      <c r="F132" s="16">
        <v>7567750</v>
      </c>
      <c r="H132" s="3">
        <v>42919</v>
      </c>
      <c r="I132" s="4">
        <v>369.1</v>
      </c>
      <c r="J132" s="4">
        <v>7567750</v>
      </c>
      <c r="K132" s="4">
        <v>16.5</v>
      </c>
      <c r="L132" s="4">
        <v>21990</v>
      </c>
      <c r="M132" s="4">
        <v>317.8</v>
      </c>
      <c r="N132" s="4">
        <v>21395620</v>
      </c>
      <c r="O132" s="4">
        <v>2.79</v>
      </c>
      <c r="P132" s="4">
        <v>1401700</v>
      </c>
      <c r="Q132" s="4">
        <v>34</v>
      </c>
      <c r="R132" s="4">
        <v>8200</v>
      </c>
    </row>
    <row r="133" spans="1:18" x14ac:dyDescent="0.3">
      <c r="A133" s="31" t="s">
        <v>6</v>
      </c>
      <c r="B133" s="31" t="s">
        <v>7</v>
      </c>
      <c r="C133" s="17">
        <v>42926</v>
      </c>
      <c r="D133" s="16">
        <v>0</v>
      </c>
      <c r="E133" s="16">
        <v>378</v>
      </c>
      <c r="F133" s="16">
        <v>4853170</v>
      </c>
      <c r="H133" s="3">
        <v>42926</v>
      </c>
      <c r="I133" s="4">
        <v>378</v>
      </c>
      <c r="J133" s="4">
        <v>4853170</v>
      </c>
      <c r="K133" s="4">
        <v>15.85</v>
      </c>
      <c r="L133" s="4">
        <v>25730</v>
      </c>
      <c r="M133" s="4">
        <v>318</v>
      </c>
      <c r="N133" s="4">
        <v>18651680</v>
      </c>
      <c r="O133" s="4">
        <v>3.05</v>
      </c>
      <c r="P133" s="4">
        <v>1303100</v>
      </c>
      <c r="Q133" s="4">
        <v>34.9</v>
      </c>
      <c r="R133" s="4">
        <v>3600</v>
      </c>
    </row>
    <row r="134" spans="1:18" x14ac:dyDescent="0.3">
      <c r="A134" s="31" t="s">
        <v>6</v>
      </c>
      <c r="B134" s="31" t="s">
        <v>7</v>
      </c>
      <c r="C134" s="17">
        <v>42933</v>
      </c>
      <c r="D134" s="16">
        <v>0</v>
      </c>
      <c r="E134" s="16">
        <v>385.1</v>
      </c>
      <c r="F134" s="16">
        <v>6160910</v>
      </c>
      <c r="H134" s="3">
        <v>42933</v>
      </c>
      <c r="I134" s="4">
        <v>385.1</v>
      </c>
      <c r="J134" s="4">
        <v>6160910</v>
      </c>
      <c r="K134" s="4">
        <v>17.2</v>
      </c>
      <c r="L134" s="4">
        <v>24750</v>
      </c>
      <c r="M134" s="4">
        <v>317.39999999999998</v>
      </c>
      <c r="N134" s="4">
        <v>18806040</v>
      </c>
      <c r="O134" s="4">
        <v>2.95</v>
      </c>
      <c r="P134" s="4">
        <v>782700</v>
      </c>
      <c r="Q134" s="4">
        <v>35.4</v>
      </c>
      <c r="R134" s="4">
        <v>4100</v>
      </c>
    </row>
    <row r="135" spans="1:18" x14ac:dyDescent="0.3">
      <c r="A135" s="31" t="s">
        <v>6</v>
      </c>
      <c r="B135" s="31" t="s">
        <v>7</v>
      </c>
      <c r="C135" s="17">
        <v>42940</v>
      </c>
      <c r="D135" s="16">
        <v>0</v>
      </c>
      <c r="E135" s="16">
        <v>379</v>
      </c>
      <c r="F135" s="16">
        <v>7225660</v>
      </c>
      <c r="H135" s="3">
        <v>42940</v>
      </c>
      <c r="I135" s="4">
        <v>379</v>
      </c>
      <c r="J135" s="4">
        <v>7225660</v>
      </c>
      <c r="K135" s="4">
        <v>18.75</v>
      </c>
      <c r="L135" s="4">
        <v>161040</v>
      </c>
      <c r="M135" s="4">
        <v>305.89999999999998</v>
      </c>
      <c r="N135" s="4">
        <v>14095250</v>
      </c>
      <c r="O135" s="4">
        <v>2.93</v>
      </c>
      <c r="P135" s="4">
        <v>308400</v>
      </c>
      <c r="Q135" s="4">
        <v>34.9</v>
      </c>
      <c r="R135" s="4">
        <v>8900</v>
      </c>
    </row>
    <row r="136" spans="1:18" x14ac:dyDescent="0.3">
      <c r="A136" s="31" t="s">
        <v>6</v>
      </c>
      <c r="B136" s="31" t="s">
        <v>7</v>
      </c>
      <c r="C136" s="17">
        <v>42947</v>
      </c>
      <c r="D136" s="16">
        <v>0</v>
      </c>
      <c r="E136" s="16">
        <v>382.95</v>
      </c>
      <c r="F136" s="16">
        <v>5465210</v>
      </c>
      <c r="H136" s="3">
        <v>42947</v>
      </c>
      <c r="I136" s="4">
        <v>382.95</v>
      </c>
      <c r="J136" s="4">
        <v>5465210</v>
      </c>
      <c r="K136" s="4">
        <v>19</v>
      </c>
      <c r="L136" s="4">
        <v>166500</v>
      </c>
      <c r="M136" s="4">
        <v>316</v>
      </c>
      <c r="N136" s="4">
        <v>23689930</v>
      </c>
      <c r="O136" s="4">
        <v>3.06</v>
      </c>
      <c r="P136" s="4">
        <v>463600</v>
      </c>
      <c r="Q136" s="4">
        <v>35.9</v>
      </c>
      <c r="R136" s="4">
        <v>3300</v>
      </c>
    </row>
    <row r="137" spans="1:18" x14ac:dyDescent="0.3">
      <c r="A137" s="31" t="s">
        <v>6</v>
      </c>
      <c r="B137" s="31" t="s">
        <v>7</v>
      </c>
      <c r="C137" s="17">
        <v>42954</v>
      </c>
      <c r="D137" s="16">
        <v>0</v>
      </c>
      <c r="E137" s="16">
        <v>379.45</v>
      </c>
      <c r="F137" s="16">
        <v>5694130</v>
      </c>
      <c r="H137" s="3">
        <v>42954</v>
      </c>
      <c r="I137" s="4">
        <v>379.45</v>
      </c>
      <c r="J137" s="4">
        <v>5694130</v>
      </c>
      <c r="K137" s="4">
        <v>17.75</v>
      </c>
      <c r="L137" s="4">
        <v>22680</v>
      </c>
      <c r="M137" s="4">
        <v>303.95</v>
      </c>
      <c r="N137" s="4">
        <v>17405340</v>
      </c>
      <c r="O137" s="4">
        <v>3.08</v>
      </c>
      <c r="P137" s="4">
        <v>651200</v>
      </c>
      <c r="Q137" s="4">
        <v>37.9</v>
      </c>
      <c r="R137" s="4">
        <v>317400</v>
      </c>
    </row>
    <row r="138" spans="1:18" x14ac:dyDescent="0.3">
      <c r="A138" s="31" t="s">
        <v>6</v>
      </c>
      <c r="B138" s="31" t="s">
        <v>7</v>
      </c>
      <c r="C138" s="17">
        <v>42961</v>
      </c>
      <c r="D138" s="16">
        <v>0</v>
      </c>
      <c r="E138" s="16">
        <v>380.95</v>
      </c>
      <c r="F138" s="16">
        <v>4071800</v>
      </c>
      <c r="H138" s="3">
        <v>42961</v>
      </c>
      <c r="I138" s="4">
        <v>380.95</v>
      </c>
      <c r="J138" s="4">
        <v>4071800</v>
      </c>
      <c r="K138" s="4">
        <v>18.5</v>
      </c>
      <c r="L138" s="4">
        <v>212820</v>
      </c>
      <c r="M138" s="4">
        <v>300.05</v>
      </c>
      <c r="N138" s="4">
        <v>12967000</v>
      </c>
      <c r="O138" s="4">
        <v>3.05</v>
      </c>
      <c r="P138" s="4">
        <v>450300</v>
      </c>
      <c r="Q138" s="4">
        <v>38.299999999999997</v>
      </c>
      <c r="R138" s="4">
        <v>28200</v>
      </c>
    </row>
    <row r="139" spans="1:18" x14ac:dyDescent="0.3">
      <c r="A139" s="31" t="s">
        <v>6</v>
      </c>
      <c r="B139" s="31" t="s">
        <v>7</v>
      </c>
      <c r="C139" s="17">
        <v>42968</v>
      </c>
      <c r="D139" s="16">
        <v>0</v>
      </c>
      <c r="E139" s="16">
        <v>385.5</v>
      </c>
      <c r="F139" s="16">
        <v>3622960</v>
      </c>
      <c r="H139" s="3">
        <v>42968</v>
      </c>
      <c r="I139" s="4">
        <v>385.5</v>
      </c>
      <c r="J139" s="4">
        <v>3622960</v>
      </c>
      <c r="K139" s="4">
        <v>18.850000000000001</v>
      </c>
      <c r="L139" s="4">
        <v>552880</v>
      </c>
      <c r="M139" s="4">
        <v>301.5</v>
      </c>
      <c r="N139" s="4">
        <v>11358790</v>
      </c>
      <c r="O139" s="4">
        <v>2.97</v>
      </c>
      <c r="P139" s="4">
        <v>304900</v>
      </c>
      <c r="Q139" s="4">
        <v>38.299999999999997</v>
      </c>
      <c r="R139" s="4">
        <v>53000</v>
      </c>
    </row>
    <row r="140" spans="1:18" x14ac:dyDescent="0.3">
      <c r="A140" s="31" t="s">
        <v>6</v>
      </c>
      <c r="B140" s="31" t="s">
        <v>7</v>
      </c>
      <c r="C140" s="17">
        <v>42975</v>
      </c>
      <c r="D140" s="16">
        <v>0</v>
      </c>
      <c r="E140" s="16">
        <v>386.15</v>
      </c>
      <c r="F140" s="16">
        <v>6532490</v>
      </c>
      <c r="H140" s="3">
        <v>42975</v>
      </c>
      <c r="I140" s="4">
        <v>386.15</v>
      </c>
      <c r="J140" s="4">
        <v>6532490</v>
      </c>
      <c r="K140" s="4">
        <v>18.8</v>
      </c>
      <c r="L140" s="4">
        <v>171140</v>
      </c>
      <c r="M140" s="4">
        <v>304.10000000000002</v>
      </c>
      <c r="N140" s="4">
        <v>15053000</v>
      </c>
      <c r="O140" s="4">
        <v>2.9</v>
      </c>
      <c r="P140" s="4">
        <v>5782800</v>
      </c>
      <c r="Q140" s="4">
        <v>40</v>
      </c>
      <c r="R140" s="4">
        <v>4626200</v>
      </c>
    </row>
    <row r="141" spans="1:18" x14ac:dyDescent="0.3">
      <c r="A141" s="31" t="s">
        <v>6</v>
      </c>
      <c r="B141" s="31" t="s">
        <v>7</v>
      </c>
      <c r="C141" s="17">
        <v>42982</v>
      </c>
      <c r="D141" s="16">
        <v>0</v>
      </c>
      <c r="E141" s="16">
        <v>395.85</v>
      </c>
      <c r="F141" s="16">
        <v>5965420</v>
      </c>
      <c r="H141" s="3">
        <v>42982</v>
      </c>
      <c r="I141" s="4">
        <v>395.85</v>
      </c>
      <c r="J141" s="4">
        <v>5965420</v>
      </c>
      <c r="K141" s="4">
        <v>18.600000000000001</v>
      </c>
      <c r="L141" s="4">
        <v>407920</v>
      </c>
      <c r="M141" s="4">
        <v>314.95</v>
      </c>
      <c r="N141" s="4">
        <v>22857920</v>
      </c>
      <c r="O141" s="4">
        <v>3.05</v>
      </c>
      <c r="P141" s="4">
        <v>914000</v>
      </c>
      <c r="Q141" s="4">
        <v>40</v>
      </c>
      <c r="R141" s="4">
        <v>48300</v>
      </c>
    </row>
    <row r="142" spans="1:18" x14ac:dyDescent="0.3">
      <c r="A142" s="31" t="s">
        <v>6</v>
      </c>
      <c r="B142" s="31" t="s">
        <v>7</v>
      </c>
      <c r="C142" s="17">
        <v>42989</v>
      </c>
      <c r="D142" s="16">
        <v>0</v>
      </c>
      <c r="E142" s="16">
        <v>396.6</v>
      </c>
      <c r="F142" s="16">
        <v>7755600</v>
      </c>
      <c r="H142" s="3">
        <v>42989</v>
      </c>
      <c r="I142" s="4">
        <v>396.6</v>
      </c>
      <c r="J142" s="4">
        <v>7755600</v>
      </c>
      <c r="K142" s="4">
        <v>19.5</v>
      </c>
      <c r="L142" s="4">
        <v>195670</v>
      </c>
      <c r="M142" s="4">
        <v>319.7</v>
      </c>
      <c r="N142" s="4">
        <v>31103520</v>
      </c>
      <c r="O142" s="4">
        <v>3.12</v>
      </c>
      <c r="P142" s="4">
        <v>592000</v>
      </c>
      <c r="Q142" s="4">
        <v>39</v>
      </c>
      <c r="R142" s="4">
        <v>28100</v>
      </c>
    </row>
    <row r="143" spans="1:18" x14ac:dyDescent="0.3">
      <c r="A143" s="31" t="s">
        <v>6</v>
      </c>
      <c r="B143" s="31" t="s">
        <v>7</v>
      </c>
      <c r="C143" s="17">
        <v>42996</v>
      </c>
      <c r="D143" s="16">
        <v>0</v>
      </c>
      <c r="E143" s="16">
        <v>402.35</v>
      </c>
      <c r="F143" s="16">
        <v>6977450</v>
      </c>
      <c r="H143" s="3">
        <v>42996</v>
      </c>
      <c r="I143" s="4">
        <v>402.35</v>
      </c>
      <c r="J143" s="4">
        <v>6977450</v>
      </c>
      <c r="K143" s="4">
        <v>20.95</v>
      </c>
      <c r="L143" s="4">
        <v>115860</v>
      </c>
      <c r="M143" s="4">
        <v>316.7</v>
      </c>
      <c r="N143" s="4">
        <v>17437360</v>
      </c>
      <c r="O143" s="4">
        <v>3.01</v>
      </c>
      <c r="P143" s="4">
        <v>539000</v>
      </c>
      <c r="Q143" s="4">
        <v>39.200000000000003</v>
      </c>
      <c r="R143" s="4">
        <v>47100</v>
      </c>
    </row>
    <row r="144" spans="1:18" x14ac:dyDescent="0.3">
      <c r="A144" s="31" t="s">
        <v>6</v>
      </c>
      <c r="B144" s="31" t="s">
        <v>7</v>
      </c>
      <c r="C144" s="17">
        <v>43003</v>
      </c>
      <c r="D144" s="16">
        <v>0</v>
      </c>
      <c r="E144" s="16">
        <v>411.25</v>
      </c>
      <c r="F144" s="16">
        <v>5706490</v>
      </c>
      <c r="H144" s="3">
        <v>43003</v>
      </c>
      <c r="I144" s="4">
        <v>411.25</v>
      </c>
      <c r="J144" s="4">
        <v>5706490</v>
      </c>
      <c r="K144" s="4">
        <v>21.35</v>
      </c>
      <c r="L144" s="4">
        <v>200380</v>
      </c>
      <c r="M144" s="4">
        <v>318.95</v>
      </c>
      <c r="N144" s="4">
        <v>23611980</v>
      </c>
      <c r="O144" s="4">
        <v>3.06</v>
      </c>
      <c r="P144" s="4">
        <v>569800</v>
      </c>
      <c r="Q144" s="4">
        <v>40.1</v>
      </c>
      <c r="R144" s="4">
        <v>117100</v>
      </c>
    </row>
    <row r="145" spans="1:18" x14ac:dyDescent="0.3">
      <c r="A145" s="31" t="s">
        <v>6</v>
      </c>
      <c r="B145" s="31" t="s">
        <v>7</v>
      </c>
      <c r="C145" s="17">
        <v>43010</v>
      </c>
      <c r="D145" s="16">
        <v>0</v>
      </c>
      <c r="E145" s="16">
        <v>425</v>
      </c>
      <c r="F145" s="16">
        <v>5186210</v>
      </c>
      <c r="H145" s="3">
        <v>43010</v>
      </c>
      <c r="I145" s="4">
        <v>425</v>
      </c>
      <c r="J145" s="4">
        <v>5186210</v>
      </c>
      <c r="K145" s="4">
        <v>21.45</v>
      </c>
      <c r="L145" s="4">
        <v>36510</v>
      </c>
      <c r="M145" s="4">
        <v>320.60000000000002</v>
      </c>
      <c r="N145" s="4">
        <v>14812720</v>
      </c>
      <c r="O145" s="4">
        <v>2.98</v>
      </c>
      <c r="P145" s="4">
        <v>285200</v>
      </c>
      <c r="Q145" s="4">
        <v>40</v>
      </c>
      <c r="R145" s="4">
        <v>172100</v>
      </c>
    </row>
    <row r="146" spans="1:18" x14ac:dyDescent="0.3">
      <c r="A146" s="31" t="s">
        <v>6</v>
      </c>
      <c r="B146" s="31" t="s">
        <v>7</v>
      </c>
      <c r="C146" s="17">
        <v>43017</v>
      </c>
      <c r="D146" s="16">
        <v>0</v>
      </c>
      <c r="E146" s="16">
        <v>430.2</v>
      </c>
      <c r="F146" s="16">
        <v>3722540</v>
      </c>
      <c r="H146" s="3">
        <v>43017</v>
      </c>
      <c r="I146" s="4">
        <v>430.2</v>
      </c>
      <c r="J146" s="4">
        <v>3722540</v>
      </c>
      <c r="K146" s="4">
        <v>21.2</v>
      </c>
      <c r="L146" s="4">
        <v>11010</v>
      </c>
      <c r="M146" s="4">
        <v>320</v>
      </c>
      <c r="N146" s="4">
        <v>12367020</v>
      </c>
      <c r="O146" s="4">
        <v>3</v>
      </c>
      <c r="P146" s="4">
        <v>698800</v>
      </c>
      <c r="Q146" s="4">
        <v>40</v>
      </c>
      <c r="R146" s="4">
        <v>257600</v>
      </c>
    </row>
    <row r="147" spans="1:18" x14ac:dyDescent="0.3">
      <c r="A147" s="31" t="s">
        <v>6</v>
      </c>
      <c r="B147" s="31" t="s">
        <v>7</v>
      </c>
      <c r="C147" s="17">
        <v>43024</v>
      </c>
      <c r="D147" s="16">
        <v>0</v>
      </c>
      <c r="E147" s="16">
        <v>424.85</v>
      </c>
      <c r="F147" s="16">
        <v>5132530</v>
      </c>
      <c r="H147" s="3">
        <v>43024</v>
      </c>
      <c r="I147" s="4">
        <v>424.85</v>
      </c>
      <c r="J147" s="4">
        <v>5132530</v>
      </c>
      <c r="K147" s="4">
        <v>19.100000000000001</v>
      </c>
      <c r="L147" s="4">
        <v>50160</v>
      </c>
      <c r="M147" s="4">
        <v>321.8</v>
      </c>
      <c r="N147" s="4">
        <v>17985800</v>
      </c>
      <c r="O147" s="4">
        <v>2.98</v>
      </c>
      <c r="P147" s="4">
        <v>944100</v>
      </c>
      <c r="Q147" s="4">
        <v>40.1</v>
      </c>
      <c r="R147" s="4">
        <v>148900</v>
      </c>
    </row>
    <row r="148" spans="1:18" x14ac:dyDescent="0.3">
      <c r="A148" s="31" t="s">
        <v>6</v>
      </c>
      <c r="B148" s="31" t="s">
        <v>7</v>
      </c>
      <c r="C148" s="17">
        <v>43031</v>
      </c>
      <c r="D148" s="16">
        <v>0</v>
      </c>
      <c r="E148" s="16">
        <v>419.85</v>
      </c>
      <c r="F148" s="16">
        <v>5214020</v>
      </c>
      <c r="H148" s="3">
        <v>43031</v>
      </c>
      <c r="I148" s="4">
        <v>419.85</v>
      </c>
      <c r="J148" s="4">
        <v>5214020</v>
      </c>
      <c r="K148" s="4">
        <v>18.95</v>
      </c>
      <c r="L148" s="4">
        <v>43580</v>
      </c>
      <c r="M148" s="4">
        <v>322</v>
      </c>
      <c r="N148" s="4">
        <v>13568020</v>
      </c>
      <c r="O148" s="4">
        <v>2.93</v>
      </c>
      <c r="P148" s="4">
        <v>835200</v>
      </c>
      <c r="Q148" s="4">
        <v>39.9</v>
      </c>
      <c r="R148" s="4">
        <v>62200</v>
      </c>
    </row>
    <row r="149" spans="1:18" x14ac:dyDescent="0.3">
      <c r="A149" s="31" t="s">
        <v>6</v>
      </c>
      <c r="B149" s="31" t="s">
        <v>7</v>
      </c>
      <c r="C149" s="17">
        <v>43038</v>
      </c>
      <c r="D149" s="16">
        <v>0</v>
      </c>
      <c r="E149" s="16">
        <v>437.5</v>
      </c>
      <c r="F149" s="16">
        <v>7229250</v>
      </c>
      <c r="H149" s="3">
        <v>43038</v>
      </c>
      <c r="I149" s="4">
        <v>437.5</v>
      </c>
      <c r="J149" s="4">
        <v>7229250</v>
      </c>
      <c r="K149" s="4">
        <v>18.75</v>
      </c>
      <c r="L149" s="4">
        <v>42190</v>
      </c>
      <c r="M149" s="4">
        <v>317.8</v>
      </c>
      <c r="N149" s="4">
        <v>14237150</v>
      </c>
      <c r="O149" s="4">
        <v>2.94</v>
      </c>
      <c r="P149" s="4">
        <v>280100</v>
      </c>
      <c r="Q149" s="4">
        <v>40</v>
      </c>
      <c r="R149" s="4">
        <v>63400</v>
      </c>
    </row>
    <row r="150" spans="1:18" x14ac:dyDescent="0.3">
      <c r="A150" s="31" t="s">
        <v>6</v>
      </c>
      <c r="B150" s="31" t="s">
        <v>7</v>
      </c>
      <c r="C150" s="17">
        <v>43045</v>
      </c>
      <c r="D150" s="16">
        <v>0</v>
      </c>
      <c r="E150" s="16">
        <v>487</v>
      </c>
      <c r="F150" s="16">
        <v>9324390</v>
      </c>
      <c r="H150" s="3">
        <v>43045</v>
      </c>
      <c r="I150" s="4">
        <v>487</v>
      </c>
      <c r="J150" s="4">
        <v>9324390</v>
      </c>
      <c r="K150" s="4">
        <v>18.600000000000001</v>
      </c>
      <c r="L150" s="4">
        <v>74380</v>
      </c>
      <c r="M150" s="4">
        <v>329.35</v>
      </c>
      <c r="N150" s="4">
        <v>30341460</v>
      </c>
      <c r="O150" s="4">
        <v>2.91</v>
      </c>
      <c r="P150" s="4">
        <v>314200</v>
      </c>
      <c r="Q150" s="4">
        <v>40.6</v>
      </c>
      <c r="R150" s="4">
        <v>124800</v>
      </c>
    </row>
    <row r="151" spans="1:18" x14ac:dyDescent="0.3">
      <c r="A151" s="31" t="s">
        <v>6</v>
      </c>
      <c r="B151" s="31" t="s">
        <v>7</v>
      </c>
      <c r="C151" s="17">
        <v>43052</v>
      </c>
      <c r="D151" s="16">
        <v>0</v>
      </c>
      <c r="E151" s="16">
        <v>468.85</v>
      </c>
      <c r="F151" s="16">
        <v>6620390</v>
      </c>
      <c r="H151" s="3">
        <v>43052</v>
      </c>
      <c r="I151" s="4">
        <v>468.85</v>
      </c>
      <c r="J151" s="4">
        <v>6620390</v>
      </c>
      <c r="K151" s="4">
        <v>18.399999999999999</v>
      </c>
      <c r="L151" s="4">
        <v>59980</v>
      </c>
      <c r="M151" s="4">
        <v>300.7</v>
      </c>
      <c r="N151" s="4">
        <v>28676170</v>
      </c>
      <c r="O151" s="4">
        <v>2.84</v>
      </c>
      <c r="P151" s="4">
        <v>494100</v>
      </c>
      <c r="Q151" s="4">
        <v>40</v>
      </c>
      <c r="R151" s="4">
        <v>73700</v>
      </c>
    </row>
    <row r="152" spans="1:18" x14ac:dyDescent="0.3">
      <c r="A152" s="31" t="s">
        <v>6</v>
      </c>
      <c r="B152" s="31" t="s">
        <v>7</v>
      </c>
      <c r="C152" s="17">
        <v>43059</v>
      </c>
      <c r="D152" s="16">
        <v>0</v>
      </c>
      <c r="E152" s="16">
        <v>479.5</v>
      </c>
      <c r="F152" s="16">
        <v>4702990</v>
      </c>
      <c r="H152" s="3">
        <v>43059</v>
      </c>
      <c r="I152" s="4">
        <v>479.5</v>
      </c>
      <c r="J152" s="4">
        <v>4702990</v>
      </c>
      <c r="K152" s="4">
        <v>17.7</v>
      </c>
      <c r="L152" s="4">
        <v>30000</v>
      </c>
      <c r="M152" s="4">
        <v>303.8</v>
      </c>
      <c r="N152" s="4">
        <v>17287220</v>
      </c>
      <c r="O152" s="4">
        <v>2.82</v>
      </c>
      <c r="P152" s="4">
        <v>561100</v>
      </c>
      <c r="Q152" s="4">
        <v>40.4</v>
      </c>
      <c r="R152" s="4">
        <v>28000</v>
      </c>
    </row>
    <row r="153" spans="1:18" x14ac:dyDescent="0.3">
      <c r="A153" s="31" t="s">
        <v>6</v>
      </c>
      <c r="B153" s="31" t="s">
        <v>7</v>
      </c>
      <c r="C153" s="17">
        <v>43066</v>
      </c>
      <c r="D153" s="16">
        <v>0</v>
      </c>
      <c r="E153" s="16">
        <v>459.75</v>
      </c>
      <c r="F153" s="16">
        <v>9196980</v>
      </c>
      <c r="H153" s="3">
        <v>43066</v>
      </c>
      <c r="I153" s="4">
        <v>459.75</v>
      </c>
      <c r="J153" s="4">
        <v>9196980</v>
      </c>
      <c r="K153" s="4">
        <v>17.649999999999999</v>
      </c>
      <c r="L153" s="4">
        <v>74720</v>
      </c>
      <c r="M153" s="4">
        <v>292</v>
      </c>
      <c r="N153" s="4">
        <v>20395890</v>
      </c>
      <c r="O153" s="4">
        <v>2.78</v>
      </c>
      <c r="P153" s="4">
        <v>574500</v>
      </c>
      <c r="Q153" s="4">
        <v>40.200000000000003</v>
      </c>
      <c r="R153" s="4">
        <v>264300</v>
      </c>
    </row>
    <row r="154" spans="1:18" x14ac:dyDescent="0.3">
      <c r="A154" s="31" t="s">
        <v>6</v>
      </c>
      <c r="B154" s="31" t="s">
        <v>7</v>
      </c>
      <c r="C154" s="17">
        <v>43073</v>
      </c>
      <c r="D154" s="16">
        <v>0</v>
      </c>
      <c r="E154" s="16">
        <v>503.1</v>
      </c>
      <c r="F154" s="16">
        <v>12071340</v>
      </c>
      <c r="H154" s="3">
        <v>43073</v>
      </c>
      <c r="I154" s="4">
        <v>503.1</v>
      </c>
      <c r="J154" s="4">
        <v>12071340</v>
      </c>
      <c r="K154" s="4">
        <v>17.149999999999999</v>
      </c>
      <c r="L154" s="4">
        <v>40920</v>
      </c>
      <c r="M154" s="4">
        <v>293.75</v>
      </c>
      <c r="N154" s="4">
        <v>14341870</v>
      </c>
      <c r="O154" s="4">
        <v>2.85</v>
      </c>
      <c r="P154" s="4">
        <v>600200</v>
      </c>
      <c r="Q154" s="4">
        <v>40</v>
      </c>
      <c r="R154" s="4">
        <v>9400</v>
      </c>
    </row>
    <row r="155" spans="1:18" x14ac:dyDescent="0.3">
      <c r="A155" s="31" t="s">
        <v>6</v>
      </c>
      <c r="B155" s="31" t="s">
        <v>7</v>
      </c>
      <c r="C155" s="17">
        <v>43080</v>
      </c>
      <c r="D155" s="16">
        <v>0</v>
      </c>
      <c r="E155" s="16">
        <v>487.55</v>
      </c>
      <c r="F155" s="16">
        <v>9858990</v>
      </c>
      <c r="H155" s="3">
        <v>43080</v>
      </c>
      <c r="I155" s="4">
        <v>487.55</v>
      </c>
      <c r="J155" s="4">
        <v>9858990</v>
      </c>
      <c r="K155" s="4">
        <v>18.5</v>
      </c>
      <c r="L155" s="4">
        <v>52700</v>
      </c>
      <c r="M155" s="4">
        <v>299.64999999999998</v>
      </c>
      <c r="N155" s="4">
        <v>19014050</v>
      </c>
      <c r="O155" s="4">
        <v>2.81</v>
      </c>
      <c r="P155" s="4">
        <v>399000</v>
      </c>
      <c r="Q155" s="4">
        <v>40.4</v>
      </c>
      <c r="R155" s="4">
        <v>18500</v>
      </c>
    </row>
    <row r="156" spans="1:18" x14ac:dyDescent="0.3">
      <c r="A156" s="31" t="s">
        <v>6</v>
      </c>
      <c r="B156" s="31" t="s">
        <v>7</v>
      </c>
      <c r="C156" s="17">
        <v>43087</v>
      </c>
      <c r="D156" s="16">
        <v>0</v>
      </c>
      <c r="E156" s="16">
        <v>481.6</v>
      </c>
      <c r="F156" s="16">
        <v>7351740</v>
      </c>
      <c r="H156" s="3">
        <v>43087</v>
      </c>
      <c r="I156" s="4">
        <v>481.6</v>
      </c>
      <c r="J156" s="4">
        <v>7351740</v>
      </c>
      <c r="K156" s="4">
        <v>18.350000000000001</v>
      </c>
      <c r="L156" s="4">
        <v>76360</v>
      </c>
      <c r="M156" s="4">
        <v>293.75</v>
      </c>
      <c r="N156" s="4">
        <v>16891120</v>
      </c>
      <c r="O156" s="4">
        <v>2.78</v>
      </c>
      <c r="P156" s="4">
        <v>652900</v>
      </c>
      <c r="Q156" s="4">
        <v>38.200000000000003</v>
      </c>
      <c r="R156" s="4">
        <v>15500</v>
      </c>
    </row>
    <row r="157" spans="1:18" x14ac:dyDescent="0.3">
      <c r="A157" s="31" t="s">
        <v>6</v>
      </c>
      <c r="B157" s="31" t="s">
        <v>7</v>
      </c>
      <c r="C157" s="17">
        <v>43094</v>
      </c>
      <c r="D157" s="16">
        <v>0</v>
      </c>
      <c r="E157" s="16">
        <v>478.8</v>
      </c>
      <c r="F157" s="16">
        <v>3681140</v>
      </c>
      <c r="H157" s="3">
        <v>43094</v>
      </c>
      <c r="I157" s="4">
        <v>478.8</v>
      </c>
      <c r="J157" s="4">
        <v>3681140</v>
      </c>
      <c r="K157" s="4">
        <v>19.2</v>
      </c>
      <c r="L157" s="4">
        <v>55340</v>
      </c>
      <c r="M157" s="4">
        <v>291.5</v>
      </c>
      <c r="N157" s="4">
        <v>10818730</v>
      </c>
      <c r="O157" s="4">
        <v>2.7</v>
      </c>
      <c r="P157" s="4">
        <v>1419100</v>
      </c>
      <c r="Q157" s="4">
        <v>36.299999999999997</v>
      </c>
      <c r="R157" s="4">
        <v>9400</v>
      </c>
    </row>
    <row r="158" spans="1:18" x14ac:dyDescent="0.3">
      <c r="A158" s="31" t="s">
        <v>6</v>
      </c>
      <c r="B158" s="31" t="s">
        <v>7</v>
      </c>
      <c r="C158" s="17">
        <v>43101</v>
      </c>
      <c r="D158" s="16">
        <v>0</v>
      </c>
      <c r="E158" s="16">
        <v>500.9</v>
      </c>
      <c r="F158" s="16">
        <v>3476100</v>
      </c>
      <c r="H158" s="3">
        <v>43101</v>
      </c>
      <c r="I158" s="4">
        <v>500.9</v>
      </c>
      <c r="J158" s="4">
        <v>3476100</v>
      </c>
      <c r="K158" s="4">
        <v>18.95</v>
      </c>
      <c r="L158" s="4">
        <v>17340</v>
      </c>
      <c r="M158" s="4">
        <v>311.95</v>
      </c>
      <c r="N158" s="4">
        <v>12231570</v>
      </c>
      <c r="O158" s="4">
        <v>2.75</v>
      </c>
      <c r="P158" s="4">
        <v>332900</v>
      </c>
      <c r="Q158" s="4">
        <v>37.799999999999997</v>
      </c>
      <c r="R158" s="4">
        <v>20000</v>
      </c>
    </row>
    <row r="159" spans="1:18" x14ac:dyDescent="0.3">
      <c r="A159" s="31" t="s">
        <v>6</v>
      </c>
      <c r="B159" s="31" t="s">
        <v>7</v>
      </c>
      <c r="C159" s="17">
        <v>43108</v>
      </c>
      <c r="D159" s="16">
        <v>0</v>
      </c>
      <c r="E159" s="16">
        <v>515.54999999999995</v>
      </c>
      <c r="F159" s="16">
        <v>5897900</v>
      </c>
      <c r="H159" s="3">
        <v>43108</v>
      </c>
      <c r="I159" s="4">
        <v>515.54999999999995</v>
      </c>
      <c r="J159" s="4">
        <v>5897900</v>
      </c>
      <c r="K159" s="4">
        <v>19.95</v>
      </c>
      <c r="L159" s="4">
        <v>27200</v>
      </c>
      <c r="M159" s="4">
        <v>324.35000000000002</v>
      </c>
      <c r="N159" s="4">
        <v>20218400</v>
      </c>
      <c r="O159" s="4">
        <v>2.79</v>
      </c>
      <c r="P159" s="4">
        <v>279900</v>
      </c>
      <c r="Q159" s="4">
        <v>37.9</v>
      </c>
      <c r="R159" s="4">
        <v>7400</v>
      </c>
    </row>
    <row r="160" spans="1:18" x14ac:dyDescent="0.3">
      <c r="A160" s="31" t="s">
        <v>6</v>
      </c>
      <c r="B160" s="31" t="s">
        <v>7</v>
      </c>
      <c r="C160" s="17">
        <v>43115</v>
      </c>
      <c r="D160" s="16">
        <v>0</v>
      </c>
      <c r="E160" s="16">
        <v>551.20000000000005</v>
      </c>
      <c r="F160" s="16">
        <v>12355610</v>
      </c>
      <c r="H160" s="3">
        <v>43115</v>
      </c>
      <c r="I160" s="4">
        <v>551.20000000000005</v>
      </c>
      <c r="J160" s="4">
        <v>12355610</v>
      </c>
      <c r="K160" s="4">
        <v>19.350000000000001</v>
      </c>
      <c r="L160" s="4">
        <v>25170</v>
      </c>
      <c r="M160" s="4">
        <v>328</v>
      </c>
      <c r="N160" s="4">
        <v>29424450</v>
      </c>
      <c r="O160" s="4">
        <v>3</v>
      </c>
      <c r="P160" s="4">
        <v>1337800</v>
      </c>
      <c r="Q160" s="4">
        <v>39</v>
      </c>
      <c r="R160" s="4">
        <v>119500</v>
      </c>
    </row>
    <row r="161" spans="1:18" x14ac:dyDescent="0.3">
      <c r="A161" s="31" t="s">
        <v>6</v>
      </c>
      <c r="B161" s="31" t="s">
        <v>7</v>
      </c>
      <c r="C161" s="17">
        <v>43122</v>
      </c>
      <c r="D161" s="16">
        <v>0</v>
      </c>
      <c r="E161" s="16">
        <v>580</v>
      </c>
      <c r="F161" s="16">
        <v>9885960</v>
      </c>
      <c r="H161" s="3">
        <v>43122</v>
      </c>
      <c r="I161" s="4">
        <v>580</v>
      </c>
      <c r="J161" s="4">
        <v>9885960</v>
      </c>
      <c r="K161" s="4">
        <v>18.05</v>
      </c>
      <c r="L161" s="4">
        <v>44180</v>
      </c>
      <c r="M161" s="4">
        <v>351.8</v>
      </c>
      <c r="N161" s="4">
        <v>41429860</v>
      </c>
      <c r="O161" s="4">
        <v>3.08</v>
      </c>
      <c r="P161" s="4">
        <v>5971100</v>
      </c>
      <c r="Q161" s="4">
        <v>40</v>
      </c>
      <c r="R161" s="4">
        <v>31300</v>
      </c>
    </row>
    <row r="162" spans="1:18" x14ac:dyDescent="0.3">
      <c r="A162" s="31" t="s">
        <v>6</v>
      </c>
      <c r="B162" s="31" t="s">
        <v>7</v>
      </c>
      <c r="C162" s="17">
        <v>43129</v>
      </c>
      <c r="D162" s="16">
        <v>0</v>
      </c>
      <c r="E162" s="16">
        <v>579</v>
      </c>
      <c r="F162" s="16">
        <v>8470190</v>
      </c>
      <c r="H162" s="3">
        <v>43129</v>
      </c>
      <c r="I162" s="4">
        <v>579</v>
      </c>
      <c r="J162" s="4">
        <v>8470190</v>
      </c>
      <c r="K162" s="4">
        <v>17.8</v>
      </c>
      <c r="L162" s="4">
        <v>26600</v>
      </c>
      <c r="M162" s="4">
        <v>339.9</v>
      </c>
      <c r="N162" s="4">
        <v>27554860</v>
      </c>
      <c r="O162" s="4">
        <v>2.99</v>
      </c>
      <c r="P162" s="4">
        <v>1925300</v>
      </c>
      <c r="Q162" s="4">
        <v>39</v>
      </c>
      <c r="R162" s="4">
        <v>2800</v>
      </c>
    </row>
    <row r="163" spans="1:18" x14ac:dyDescent="0.3">
      <c r="A163" s="31" t="s">
        <v>6</v>
      </c>
      <c r="B163" s="31" t="s">
        <v>7</v>
      </c>
      <c r="C163" s="17">
        <v>43136</v>
      </c>
      <c r="D163" s="16">
        <v>0</v>
      </c>
      <c r="E163" s="16">
        <v>536.70000000000005</v>
      </c>
      <c r="F163" s="16">
        <v>11312560</v>
      </c>
      <c r="H163" s="3">
        <v>43136</v>
      </c>
      <c r="I163" s="4">
        <v>536.70000000000005</v>
      </c>
      <c r="J163" s="4">
        <v>11312560</v>
      </c>
      <c r="K163" s="4">
        <v>17.3</v>
      </c>
      <c r="L163" s="4">
        <v>46630</v>
      </c>
      <c r="M163" s="4">
        <v>324.55</v>
      </c>
      <c r="N163" s="4">
        <v>28307150</v>
      </c>
      <c r="O163" s="4">
        <v>2.83</v>
      </c>
      <c r="P163" s="4">
        <v>1441900</v>
      </c>
      <c r="Q163" s="4">
        <v>38.1</v>
      </c>
      <c r="R163" s="4">
        <v>6200</v>
      </c>
    </row>
    <row r="164" spans="1:18" x14ac:dyDescent="0.3">
      <c r="A164" s="31" t="s">
        <v>6</v>
      </c>
      <c r="B164" s="31" t="s">
        <v>7</v>
      </c>
      <c r="C164" s="17">
        <v>43143</v>
      </c>
      <c r="D164" s="16">
        <v>0</v>
      </c>
      <c r="E164" s="16">
        <v>569</v>
      </c>
      <c r="F164" s="16">
        <v>9819950</v>
      </c>
      <c r="H164" s="3">
        <v>43143</v>
      </c>
      <c r="I164" s="4">
        <v>569</v>
      </c>
      <c r="J164" s="4">
        <v>9819950</v>
      </c>
      <c r="K164" s="4">
        <v>18.2</v>
      </c>
      <c r="L164" s="4">
        <v>20720</v>
      </c>
      <c r="M164" s="4">
        <v>324.2</v>
      </c>
      <c r="N164" s="4">
        <v>23476520</v>
      </c>
      <c r="O164" s="4">
        <v>2.91</v>
      </c>
      <c r="P164" s="4">
        <v>535200</v>
      </c>
      <c r="Q164" s="4">
        <v>36.9</v>
      </c>
      <c r="R164" s="4">
        <v>33800</v>
      </c>
    </row>
    <row r="165" spans="1:18" x14ac:dyDescent="0.3">
      <c r="A165" s="31" t="s">
        <v>6</v>
      </c>
      <c r="B165" s="31" t="s">
        <v>7</v>
      </c>
      <c r="C165" s="17">
        <v>43150</v>
      </c>
      <c r="D165" s="16">
        <v>0</v>
      </c>
      <c r="E165" s="16">
        <v>599.5</v>
      </c>
      <c r="F165" s="16">
        <v>5953800</v>
      </c>
      <c r="H165" s="3">
        <v>43150</v>
      </c>
      <c r="I165" s="4">
        <v>599.5</v>
      </c>
      <c r="J165" s="4">
        <v>5953800</v>
      </c>
      <c r="K165" s="4">
        <v>18.3</v>
      </c>
      <c r="L165" s="4">
        <v>12400</v>
      </c>
      <c r="M165" s="4">
        <v>337.3</v>
      </c>
      <c r="N165" s="4">
        <v>12866970</v>
      </c>
      <c r="O165" s="4">
        <v>2.89</v>
      </c>
      <c r="P165" s="4">
        <v>316500</v>
      </c>
      <c r="Q165" s="4">
        <v>37</v>
      </c>
      <c r="R165" s="4">
        <v>24000</v>
      </c>
    </row>
    <row r="166" spans="1:18" x14ac:dyDescent="0.3">
      <c r="A166" s="31" t="s">
        <v>6</v>
      </c>
      <c r="B166" s="31" t="s">
        <v>7</v>
      </c>
      <c r="C166" s="17">
        <v>43157</v>
      </c>
      <c r="D166" s="16">
        <v>0</v>
      </c>
      <c r="E166" s="16">
        <v>595</v>
      </c>
      <c r="F166" s="16">
        <v>11818250</v>
      </c>
      <c r="H166" s="3">
        <v>43157</v>
      </c>
      <c r="I166" s="4">
        <v>595</v>
      </c>
      <c r="J166" s="4">
        <v>11818250</v>
      </c>
      <c r="K166" s="4">
        <v>18</v>
      </c>
      <c r="L166" s="4">
        <v>23670</v>
      </c>
      <c r="M166" s="4">
        <v>319.5</v>
      </c>
      <c r="N166" s="4">
        <v>20215370</v>
      </c>
      <c r="O166" s="4">
        <v>2.84</v>
      </c>
      <c r="P166" s="4">
        <v>382100</v>
      </c>
    </row>
    <row r="167" spans="1:18" x14ac:dyDescent="0.3">
      <c r="A167" s="31" t="s">
        <v>6</v>
      </c>
      <c r="B167" s="31" t="s">
        <v>7</v>
      </c>
      <c r="C167" s="17">
        <v>43164</v>
      </c>
      <c r="D167" s="16">
        <v>0</v>
      </c>
      <c r="E167" s="16">
        <v>604</v>
      </c>
      <c r="F167" s="16">
        <v>6313300</v>
      </c>
      <c r="H167" s="3">
        <v>43164</v>
      </c>
      <c r="I167" s="4">
        <v>604</v>
      </c>
      <c r="J167" s="4">
        <v>6313300</v>
      </c>
      <c r="K167" s="4">
        <v>17.850000000000001</v>
      </c>
      <c r="L167" s="4">
        <v>5280</v>
      </c>
      <c r="M167" s="4">
        <v>313.25</v>
      </c>
      <c r="N167" s="4">
        <v>13310210</v>
      </c>
      <c r="O167" s="4">
        <v>2.86</v>
      </c>
      <c r="P167" s="4">
        <v>454000</v>
      </c>
    </row>
    <row r="168" spans="1:18" x14ac:dyDescent="0.3">
      <c r="A168" s="31" t="s">
        <v>6</v>
      </c>
      <c r="B168" s="31" t="s">
        <v>7</v>
      </c>
      <c r="C168" s="17">
        <v>43171</v>
      </c>
      <c r="D168" s="16">
        <v>0</v>
      </c>
      <c r="E168" s="16">
        <v>613.25</v>
      </c>
      <c r="F168" s="16">
        <v>11934220</v>
      </c>
      <c r="H168" s="3">
        <v>43171</v>
      </c>
      <c r="I168" s="4">
        <v>613.25</v>
      </c>
      <c r="J168" s="4">
        <v>11934220</v>
      </c>
      <c r="K168" s="4">
        <v>17.55</v>
      </c>
      <c r="L168" s="4">
        <v>39450</v>
      </c>
      <c r="M168" s="4">
        <v>319.3</v>
      </c>
      <c r="N168" s="4">
        <v>29728670</v>
      </c>
      <c r="O168" s="4">
        <v>2.87</v>
      </c>
      <c r="P168" s="4">
        <v>869500</v>
      </c>
    </row>
    <row r="169" spans="1:18" x14ac:dyDescent="0.3">
      <c r="A169" s="31" t="s">
        <v>6</v>
      </c>
      <c r="B169" s="31" t="s">
        <v>7</v>
      </c>
      <c r="C169" s="17">
        <v>43178</v>
      </c>
      <c r="D169" s="16">
        <v>0</v>
      </c>
      <c r="E169" s="16">
        <v>618.35</v>
      </c>
      <c r="F169" s="16">
        <v>7196410</v>
      </c>
      <c r="H169" s="3">
        <v>43178</v>
      </c>
      <c r="I169" s="4">
        <v>618.35</v>
      </c>
      <c r="J169" s="4">
        <v>7196410</v>
      </c>
      <c r="K169" s="4">
        <v>17.45</v>
      </c>
      <c r="L169" s="4">
        <v>27230</v>
      </c>
      <c r="M169" s="4">
        <v>314.5</v>
      </c>
      <c r="N169" s="4">
        <v>25867870</v>
      </c>
      <c r="O169" s="4">
        <v>2.86</v>
      </c>
      <c r="P169" s="4">
        <v>446800</v>
      </c>
    </row>
    <row r="170" spans="1:18" x14ac:dyDescent="0.3">
      <c r="A170" s="31" t="s">
        <v>6</v>
      </c>
      <c r="B170" s="31" t="s">
        <v>7</v>
      </c>
      <c r="C170" s="17">
        <v>43185</v>
      </c>
      <c r="D170" s="16">
        <v>0</v>
      </c>
      <c r="E170" s="16">
        <v>611.6</v>
      </c>
      <c r="F170" s="16">
        <v>7810520</v>
      </c>
      <c r="H170" s="3">
        <v>43185</v>
      </c>
      <c r="I170" s="4">
        <v>611.6</v>
      </c>
      <c r="J170" s="4">
        <v>7810520</v>
      </c>
      <c r="K170" s="4">
        <v>17.350000000000001</v>
      </c>
      <c r="L170" s="4">
        <v>13450</v>
      </c>
      <c r="M170" s="4">
        <v>313.89999999999998</v>
      </c>
      <c r="N170" s="4">
        <v>14137190</v>
      </c>
      <c r="O170" s="4">
        <v>2.84</v>
      </c>
      <c r="P170" s="4">
        <v>706600</v>
      </c>
    </row>
    <row r="171" spans="1:18" x14ac:dyDescent="0.3">
      <c r="A171" s="31" t="s">
        <v>6</v>
      </c>
      <c r="B171" s="31" t="s">
        <v>7</v>
      </c>
      <c r="C171" s="17">
        <v>43192</v>
      </c>
      <c r="D171" s="16">
        <v>0</v>
      </c>
      <c r="E171" s="16">
        <v>610</v>
      </c>
      <c r="F171" s="16">
        <v>5571690</v>
      </c>
      <c r="H171" s="3">
        <v>43192</v>
      </c>
      <c r="I171" s="4">
        <v>610</v>
      </c>
      <c r="J171" s="4">
        <v>5571690</v>
      </c>
      <c r="K171" s="4">
        <v>17.100000000000001</v>
      </c>
      <c r="L171" s="4">
        <v>40220</v>
      </c>
      <c r="M171" s="4">
        <v>319.60000000000002</v>
      </c>
      <c r="N171" s="4">
        <v>26506690</v>
      </c>
      <c r="O171" s="4">
        <v>2.81</v>
      </c>
      <c r="P171" s="4">
        <v>737500</v>
      </c>
    </row>
    <row r="172" spans="1:18" x14ac:dyDescent="0.3">
      <c r="A172" s="31" t="s">
        <v>6</v>
      </c>
      <c r="B172" s="31" t="s">
        <v>7</v>
      </c>
      <c r="C172" s="17">
        <v>43199</v>
      </c>
      <c r="D172" s="16">
        <v>0</v>
      </c>
      <c r="E172" s="16">
        <v>647.75</v>
      </c>
      <c r="F172" s="16">
        <v>17482590</v>
      </c>
      <c r="H172" s="3">
        <v>43199</v>
      </c>
      <c r="I172" s="4">
        <v>647.75</v>
      </c>
      <c r="J172" s="4">
        <v>17482590</v>
      </c>
      <c r="K172" s="4">
        <v>16.7</v>
      </c>
      <c r="L172" s="4">
        <v>117470</v>
      </c>
      <c r="M172" s="4">
        <v>323</v>
      </c>
      <c r="N172" s="4">
        <v>79451290</v>
      </c>
      <c r="O172" s="4">
        <v>2.65</v>
      </c>
      <c r="P172" s="4">
        <v>1572700</v>
      </c>
    </row>
    <row r="173" spans="1:18" x14ac:dyDescent="0.3">
      <c r="A173" s="31" t="s">
        <v>6</v>
      </c>
      <c r="B173" s="31" t="s">
        <v>7</v>
      </c>
      <c r="C173" s="17">
        <v>43206</v>
      </c>
      <c r="D173" s="16">
        <v>0</v>
      </c>
      <c r="E173" s="16">
        <v>657.1</v>
      </c>
      <c r="F173" s="16">
        <v>9605310</v>
      </c>
      <c r="H173" s="3">
        <v>43206</v>
      </c>
      <c r="I173" s="4">
        <v>657.1</v>
      </c>
      <c r="J173" s="4">
        <v>9605310</v>
      </c>
      <c r="K173" s="4">
        <v>17</v>
      </c>
      <c r="L173" s="4">
        <v>24200</v>
      </c>
      <c r="M173" s="4">
        <v>338.95</v>
      </c>
      <c r="N173" s="4">
        <v>32487790</v>
      </c>
      <c r="O173" s="4">
        <v>2.63</v>
      </c>
      <c r="P173" s="4">
        <v>259400</v>
      </c>
    </row>
    <row r="174" spans="1:18" x14ac:dyDescent="0.3">
      <c r="A174" s="31" t="s">
        <v>6</v>
      </c>
      <c r="B174" s="31" t="s">
        <v>7</v>
      </c>
      <c r="C174" s="17">
        <v>43213</v>
      </c>
      <c r="D174" s="16">
        <v>0</v>
      </c>
      <c r="E174" s="16">
        <v>680.7</v>
      </c>
      <c r="F174" s="16">
        <v>7472720</v>
      </c>
      <c r="H174" s="3">
        <v>43213</v>
      </c>
      <c r="I174" s="4">
        <v>680.7</v>
      </c>
      <c r="J174" s="4">
        <v>7472720</v>
      </c>
      <c r="K174" s="4">
        <v>17.05</v>
      </c>
      <c r="L174" s="4">
        <v>30040</v>
      </c>
      <c r="M174" s="4">
        <v>381</v>
      </c>
      <c r="N174" s="4">
        <v>55890280</v>
      </c>
      <c r="O174" s="4">
        <v>2.71</v>
      </c>
      <c r="P174" s="4">
        <v>461300</v>
      </c>
    </row>
    <row r="175" spans="1:18" x14ac:dyDescent="0.3">
      <c r="A175" s="31" t="s">
        <v>6</v>
      </c>
      <c r="B175" s="31" t="s">
        <v>7</v>
      </c>
      <c r="C175" s="17">
        <v>43220</v>
      </c>
      <c r="D175" s="16">
        <v>0</v>
      </c>
      <c r="E175" s="16">
        <v>659.35</v>
      </c>
      <c r="F175" s="16">
        <v>6793000</v>
      </c>
      <c r="H175" s="3">
        <v>43220</v>
      </c>
      <c r="I175" s="4">
        <v>659.35</v>
      </c>
      <c r="J175" s="4">
        <v>6793000</v>
      </c>
      <c r="K175" s="4">
        <v>16.899999999999999</v>
      </c>
      <c r="L175" s="4">
        <v>6640</v>
      </c>
      <c r="M175" s="4">
        <v>386.75</v>
      </c>
      <c r="N175" s="4">
        <v>31637310</v>
      </c>
      <c r="O175" s="4">
        <v>2.75</v>
      </c>
      <c r="P175" s="4">
        <v>151500</v>
      </c>
    </row>
    <row r="176" spans="1:18" x14ac:dyDescent="0.3">
      <c r="A176" s="31" t="s">
        <v>6</v>
      </c>
      <c r="B176" s="31" t="s">
        <v>7</v>
      </c>
      <c r="C176" s="17">
        <v>43227</v>
      </c>
      <c r="D176" s="16">
        <v>0</v>
      </c>
      <c r="E176" s="16">
        <v>677.55</v>
      </c>
      <c r="F176" s="16">
        <v>6044900</v>
      </c>
      <c r="H176" s="3">
        <v>43227</v>
      </c>
      <c r="I176" s="4">
        <v>677.55</v>
      </c>
      <c r="J176" s="4">
        <v>6044900</v>
      </c>
      <c r="K176" s="4">
        <v>16.7</v>
      </c>
      <c r="L176" s="4">
        <v>8320</v>
      </c>
      <c r="M176" s="4">
        <v>401.45</v>
      </c>
      <c r="N176" s="4">
        <v>21344600</v>
      </c>
      <c r="O176" s="4">
        <v>2.75</v>
      </c>
      <c r="P176" s="4">
        <v>192000</v>
      </c>
    </row>
    <row r="177" spans="1:16" x14ac:dyDescent="0.3">
      <c r="A177" s="31" t="s">
        <v>6</v>
      </c>
      <c r="B177" s="31" t="s">
        <v>7</v>
      </c>
      <c r="C177" s="17">
        <v>43234</v>
      </c>
      <c r="D177" s="16">
        <v>0</v>
      </c>
      <c r="E177" s="16">
        <v>681.5</v>
      </c>
      <c r="F177" s="16">
        <v>8726120</v>
      </c>
      <c r="H177" s="3">
        <v>43234</v>
      </c>
      <c r="I177" s="4">
        <v>681.5</v>
      </c>
      <c r="J177" s="4">
        <v>8726120</v>
      </c>
      <c r="K177" s="4">
        <v>16.45</v>
      </c>
      <c r="L177" s="4">
        <v>56770</v>
      </c>
      <c r="M177" s="4">
        <v>387</v>
      </c>
      <c r="N177" s="4">
        <v>19192020</v>
      </c>
      <c r="O177" s="4">
        <v>2.72</v>
      </c>
      <c r="P177" s="4">
        <v>189900</v>
      </c>
    </row>
    <row r="178" spans="1:16" x14ac:dyDescent="0.3">
      <c r="A178" s="31" t="s">
        <v>6</v>
      </c>
      <c r="B178" s="31" t="s">
        <v>7</v>
      </c>
      <c r="C178" s="17">
        <v>43241</v>
      </c>
      <c r="D178" s="16">
        <v>0</v>
      </c>
      <c r="E178" s="16">
        <v>667.6</v>
      </c>
      <c r="F178" s="16">
        <v>6390550</v>
      </c>
      <c r="H178" s="3">
        <v>43241</v>
      </c>
      <c r="I178" s="4">
        <v>667.6</v>
      </c>
      <c r="J178" s="4">
        <v>6390550</v>
      </c>
      <c r="K178" s="4">
        <v>16.399999999999999</v>
      </c>
      <c r="L178" s="4">
        <v>20420</v>
      </c>
      <c r="M178" s="4">
        <v>378.3</v>
      </c>
      <c r="N178" s="4">
        <v>16007160</v>
      </c>
      <c r="O178" s="4">
        <v>2.71</v>
      </c>
      <c r="P178" s="4">
        <v>368600</v>
      </c>
    </row>
    <row r="179" spans="1:16" x14ac:dyDescent="0.3">
      <c r="A179" s="31" t="s">
        <v>6</v>
      </c>
      <c r="B179" s="31" t="s">
        <v>7</v>
      </c>
      <c r="C179" s="17">
        <v>43248</v>
      </c>
      <c r="D179" s="16">
        <v>0</v>
      </c>
      <c r="E179" s="16">
        <v>665.55</v>
      </c>
      <c r="F179" s="16">
        <v>10313170</v>
      </c>
      <c r="H179" s="3">
        <v>43248</v>
      </c>
      <c r="I179" s="4">
        <v>665.55</v>
      </c>
      <c r="J179" s="4">
        <v>10313170</v>
      </c>
      <c r="K179" s="4">
        <v>16.600000000000001</v>
      </c>
      <c r="L179" s="4">
        <v>56260</v>
      </c>
      <c r="M179" s="4">
        <v>382.55</v>
      </c>
      <c r="N179" s="4">
        <v>13498030</v>
      </c>
      <c r="O179" s="4">
        <v>2.7</v>
      </c>
      <c r="P179" s="4">
        <v>219900</v>
      </c>
    </row>
    <row r="180" spans="1:16" x14ac:dyDescent="0.3">
      <c r="A180" s="31" t="s">
        <v>6</v>
      </c>
      <c r="B180" s="31" t="s">
        <v>7</v>
      </c>
      <c r="C180" s="17">
        <v>43255</v>
      </c>
      <c r="D180" s="16">
        <v>0</v>
      </c>
      <c r="E180" s="16">
        <v>656.35</v>
      </c>
      <c r="F180" s="16">
        <v>7110420</v>
      </c>
      <c r="H180" s="3">
        <v>43255</v>
      </c>
      <c r="I180" s="4">
        <v>656.35</v>
      </c>
      <c r="J180" s="4">
        <v>7110420</v>
      </c>
      <c r="K180" s="4">
        <v>16.350000000000001</v>
      </c>
      <c r="L180" s="4">
        <v>57510</v>
      </c>
      <c r="M180" s="4">
        <v>382.15</v>
      </c>
      <c r="N180" s="4">
        <v>33280470</v>
      </c>
      <c r="O180" s="4">
        <v>2.67</v>
      </c>
      <c r="P180" s="4">
        <v>327200</v>
      </c>
    </row>
    <row r="181" spans="1:16" x14ac:dyDescent="0.3">
      <c r="A181" s="31" t="s">
        <v>6</v>
      </c>
      <c r="B181" s="31" t="s">
        <v>7</v>
      </c>
      <c r="C181" s="17">
        <v>43262</v>
      </c>
      <c r="D181" s="16">
        <v>0</v>
      </c>
      <c r="E181" s="16">
        <v>650</v>
      </c>
      <c r="F181" s="16">
        <v>8408330</v>
      </c>
      <c r="H181" s="3">
        <v>43262</v>
      </c>
      <c r="I181" s="4">
        <v>650</v>
      </c>
      <c r="J181" s="4">
        <v>8408330</v>
      </c>
      <c r="K181" s="4">
        <v>16.149999999999999</v>
      </c>
      <c r="L181" s="4">
        <v>12410</v>
      </c>
      <c r="M181" s="4">
        <v>383.25</v>
      </c>
      <c r="N181" s="4">
        <v>11652260</v>
      </c>
      <c r="O181" s="4">
        <v>2.66</v>
      </c>
      <c r="P181" s="4">
        <v>88700</v>
      </c>
    </row>
    <row r="182" spans="1:16" x14ac:dyDescent="0.3">
      <c r="A182" s="31" t="s">
        <v>6</v>
      </c>
      <c r="B182" s="31" t="s">
        <v>7</v>
      </c>
      <c r="C182" s="17">
        <v>43269</v>
      </c>
      <c r="D182" s="16">
        <v>0</v>
      </c>
      <c r="E182" s="16">
        <v>656.65</v>
      </c>
      <c r="F182" s="16">
        <v>9266670</v>
      </c>
      <c r="H182" s="3">
        <v>43269</v>
      </c>
      <c r="I182" s="4">
        <v>656.65</v>
      </c>
      <c r="J182" s="4">
        <v>9266670</v>
      </c>
      <c r="K182" s="4">
        <v>16.45</v>
      </c>
      <c r="L182" s="4">
        <v>53170</v>
      </c>
      <c r="M182" s="4">
        <v>390.8</v>
      </c>
      <c r="N182" s="4">
        <v>20574070</v>
      </c>
      <c r="O182" s="4">
        <v>2.66</v>
      </c>
      <c r="P182" s="4">
        <v>177300</v>
      </c>
    </row>
    <row r="183" spans="1:16" x14ac:dyDescent="0.3">
      <c r="A183" s="31" t="s">
        <v>6</v>
      </c>
      <c r="B183" s="31" t="s">
        <v>7</v>
      </c>
      <c r="C183" s="17">
        <v>43276</v>
      </c>
      <c r="D183" s="16">
        <v>0</v>
      </c>
      <c r="E183" s="16">
        <v>675.95</v>
      </c>
      <c r="F183" s="16">
        <v>7796370</v>
      </c>
      <c r="H183" s="3">
        <v>43276</v>
      </c>
      <c r="I183" s="4">
        <v>675.95</v>
      </c>
      <c r="J183" s="4">
        <v>7796370</v>
      </c>
      <c r="K183" s="4">
        <v>16.3</v>
      </c>
      <c r="L183" s="4">
        <v>35620</v>
      </c>
      <c r="M183" s="4">
        <v>396.15</v>
      </c>
      <c r="N183" s="4">
        <v>15002550</v>
      </c>
      <c r="O183" s="4">
        <v>2.94</v>
      </c>
      <c r="P183" s="4">
        <v>1377800</v>
      </c>
    </row>
    <row r="184" spans="1:16" x14ac:dyDescent="0.3">
      <c r="A184" s="31" t="s">
        <v>6</v>
      </c>
      <c r="B184" s="31" t="s">
        <v>7</v>
      </c>
      <c r="C184" s="17">
        <v>43283</v>
      </c>
      <c r="D184" s="16">
        <v>0</v>
      </c>
      <c r="E184" s="16">
        <v>678.75</v>
      </c>
      <c r="F184" s="16">
        <v>6881080</v>
      </c>
      <c r="H184" s="3">
        <v>43283</v>
      </c>
      <c r="I184" s="4">
        <v>678.75</v>
      </c>
      <c r="J184" s="4">
        <v>6881080</v>
      </c>
      <c r="K184" s="4">
        <v>15.95</v>
      </c>
      <c r="L184" s="4">
        <v>45060</v>
      </c>
      <c r="M184" s="4">
        <v>403.4</v>
      </c>
      <c r="N184" s="4">
        <v>13011860</v>
      </c>
      <c r="O184" s="4">
        <v>2.84</v>
      </c>
      <c r="P184" s="4">
        <v>1485500</v>
      </c>
    </row>
    <row r="185" spans="1:16" x14ac:dyDescent="0.3">
      <c r="A185" s="31" t="s">
        <v>6</v>
      </c>
      <c r="B185" s="31" t="s">
        <v>7</v>
      </c>
      <c r="C185" s="17">
        <v>43290</v>
      </c>
      <c r="D185" s="16">
        <v>0</v>
      </c>
      <c r="E185" s="16">
        <v>703.7</v>
      </c>
      <c r="F185" s="16">
        <v>6903340</v>
      </c>
      <c r="H185" s="3">
        <v>43290</v>
      </c>
      <c r="I185" s="4">
        <v>703.7</v>
      </c>
      <c r="J185" s="4">
        <v>6903340</v>
      </c>
      <c r="K185" s="4">
        <v>15.9</v>
      </c>
      <c r="L185" s="4">
        <v>40170</v>
      </c>
      <c r="M185" s="4">
        <v>406.9</v>
      </c>
      <c r="N185" s="4">
        <v>18540630</v>
      </c>
      <c r="O185" s="4">
        <v>2.86</v>
      </c>
      <c r="P185" s="4">
        <v>433800</v>
      </c>
    </row>
    <row r="186" spans="1:16" x14ac:dyDescent="0.3">
      <c r="A186" s="31" t="s">
        <v>6</v>
      </c>
      <c r="B186" s="31" t="s">
        <v>7</v>
      </c>
      <c r="C186" s="17">
        <v>43297</v>
      </c>
      <c r="D186" s="16">
        <v>0</v>
      </c>
      <c r="E186" s="16">
        <v>700</v>
      </c>
      <c r="F186" s="16">
        <v>4905520</v>
      </c>
      <c r="H186" s="3">
        <v>43297</v>
      </c>
      <c r="I186" s="4">
        <v>700</v>
      </c>
      <c r="J186" s="4">
        <v>4905520</v>
      </c>
      <c r="K186" s="4">
        <v>16.05</v>
      </c>
      <c r="L186" s="4">
        <v>9770</v>
      </c>
      <c r="M186" s="4">
        <v>393.25</v>
      </c>
      <c r="N186" s="4">
        <v>12622050</v>
      </c>
      <c r="O186" s="4">
        <v>2.99</v>
      </c>
      <c r="P186" s="4">
        <v>1755700</v>
      </c>
    </row>
    <row r="187" spans="1:16" x14ac:dyDescent="0.3">
      <c r="A187" s="31" t="s">
        <v>6</v>
      </c>
      <c r="B187" s="31" t="s">
        <v>7</v>
      </c>
      <c r="C187" s="17">
        <v>43304</v>
      </c>
      <c r="D187" s="16">
        <v>0</v>
      </c>
      <c r="E187" s="16">
        <v>707.8</v>
      </c>
      <c r="F187" s="16">
        <v>3419550</v>
      </c>
      <c r="H187" s="3">
        <v>43304</v>
      </c>
      <c r="I187" s="4">
        <v>707.8</v>
      </c>
      <c r="J187" s="4">
        <v>3419550</v>
      </c>
      <c r="K187" s="4">
        <v>16.45</v>
      </c>
      <c r="L187" s="4">
        <v>29250</v>
      </c>
      <c r="M187" s="4">
        <v>403.5</v>
      </c>
      <c r="N187" s="4">
        <v>8452930</v>
      </c>
      <c r="O187" s="4">
        <v>2.92</v>
      </c>
      <c r="P187" s="4">
        <v>393700</v>
      </c>
    </row>
    <row r="188" spans="1:16" x14ac:dyDescent="0.3">
      <c r="A188" s="31" t="s">
        <v>6</v>
      </c>
      <c r="B188" s="31" t="s">
        <v>7</v>
      </c>
      <c r="C188" s="17">
        <v>43311</v>
      </c>
      <c r="D188" s="16">
        <v>0</v>
      </c>
      <c r="E188" s="16">
        <v>730</v>
      </c>
      <c r="F188" s="16">
        <v>5895820</v>
      </c>
      <c r="H188" s="3">
        <v>43311</v>
      </c>
      <c r="I188" s="4">
        <v>730</v>
      </c>
      <c r="J188" s="4">
        <v>5895820</v>
      </c>
      <c r="K188" s="4">
        <v>16</v>
      </c>
      <c r="L188" s="4">
        <v>10130</v>
      </c>
      <c r="M188" s="4">
        <v>411.25</v>
      </c>
      <c r="N188" s="4">
        <v>14390470</v>
      </c>
      <c r="O188" s="4">
        <v>2.86</v>
      </c>
      <c r="P188" s="4">
        <v>173900</v>
      </c>
    </row>
    <row r="189" spans="1:16" x14ac:dyDescent="0.3">
      <c r="A189" s="31" t="s">
        <v>6</v>
      </c>
      <c r="B189" s="31" t="s">
        <v>7</v>
      </c>
      <c r="C189" s="17">
        <v>43318</v>
      </c>
      <c r="D189" s="16">
        <v>0</v>
      </c>
      <c r="E189" s="16">
        <v>752</v>
      </c>
      <c r="F189" s="16">
        <v>5684280</v>
      </c>
      <c r="H189" s="3">
        <v>43318</v>
      </c>
      <c r="I189" s="4">
        <v>752</v>
      </c>
      <c r="J189" s="4">
        <v>5684280</v>
      </c>
      <c r="K189" s="4">
        <v>15.65</v>
      </c>
      <c r="L189" s="4">
        <v>19430</v>
      </c>
      <c r="M189" s="4">
        <v>433.25</v>
      </c>
      <c r="N189" s="4">
        <v>26182960</v>
      </c>
      <c r="O189" s="4">
        <v>2.75</v>
      </c>
      <c r="P189" s="4">
        <v>658500</v>
      </c>
    </row>
    <row r="190" spans="1:16" x14ac:dyDescent="0.3">
      <c r="A190" s="31" t="s">
        <v>6</v>
      </c>
      <c r="B190" s="31" t="s">
        <v>7</v>
      </c>
      <c r="C190" s="17">
        <v>43325</v>
      </c>
      <c r="D190" s="16">
        <v>0</v>
      </c>
      <c r="E190" s="16">
        <v>740</v>
      </c>
      <c r="F190" s="16">
        <v>6673930</v>
      </c>
      <c r="H190" s="3">
        <v>43325</v>
      </c>
      <c r="I190" s="4">
        <v>740</v>
      </c>
      <c r="J190" s="4">
        <v>6673930</v>
      </c>
      <c r="K190" s="4">
        <v>15.5</v>
      </c>
      <c r="L190" s="4">
        <v>44550</v>
      </c>
      <c r="M190" s="4">
        <v>425.8</v>
      </c>
      <c r="N190" s="4">
        <v>14911670</v>
      </c>
      <c r="O190" s="4">
        <v>2.73</v>
      </c>
      <c r="P190" s="4">
        <v>132400</v>
      </c>
    </row>
    <row r="191" spans="1:16" x14ac:dyDescent="0.3">
      <c r="A191" s="31" t="s">
        <v>6</v>
      </c>
      <c r="B191" s="31" t="s">
        <v>7</v>
      </c>
      <c r="C191" s="17">
        <v>43332</v>
      </c>
      <c r="D191" s="16">
        <v>0</v>
      </c>
      <c r="E191" s="16">
        <v>774.9</v>
      </c>
      <c r="F191" s="16">
        <v>5136770</v>
      </c>
      <c r="H191" s="3">
        <v>43332</v>
      </c>
      <c r="I191" s="4">
        <v>774.9</v>
      </c>
      <c r="J191" s="4">
        <v>5136770</v>
      </c>
      <c r="K191" s="4">
        <v>15</v>
      </c>
      <c r="L191" s="4">
        <v>25020</v>
      </c>
      <c r="M191" s="4">
        <v>428.1</v>
      </c>
      <c r="N191" s="4">
        <v>11167220</v>
      </c>
      <c r="O191" s="4">
        <v>2.72</v>
      </c>
      <c r="P191" s="4">
        <v>351000</v>
      </c>
    </row>
    <row r="192" spans="1:16" x14ac:dyDescent="0.3">
      <c r="A192" s="31" t="s">
        <v>6</v>
      </c>
      <c r="B192" s="31" t="s">
        <v>7</v>
      </c>
      <c r="C192" s="17">
        <v>43339</v>
      </c>
      <c r="D192" s="16">
        <v>0</v>
      </c>
      <c r="E192" s="16">
        <v>783.1</v>
      </c>
      <c r="F192" s="16">
        <v>5132820</v>
      </c>
      <c r="H192" s="3">
        <v>43339</v>
      </c>
      <c r="I192" s="4">
        <v>783.1</v>
      </c>
      <c r="J192" s="4">
        <v>5132820</v>
      </c>
      <c r="K192" s="4">
        <v>14.95</v>
      </c>
      <c r="L192" s="4">
        <v>6760</v>
      </c>
      <c r="M192" s="4">
        <v>435.7</v>
      </c>
      <c r="N192" s="4">
        <v>11779180</v>
      </c>
      <c r="O192" s="4">
        <v>2.74</v>
      </c>
      <c r="P192" s="4">
        <v>123200</v>
      </c>
    </row>
    <row r="193" spans="1:16" x14ac:dyDescent="0.3">
      <c r="A193" s="31" t="s">
        <v>6</v>
      </c>
      <c r="B193" s="31" t="s">
        <v>7</v>
      </c>
      <c r="C193" s="17">
        <v>43346</v>
      </c>
      <c r="D193" s="16">
        <v>0</v>
      </c>
      <c r="E193" s="16">
        <v>785.5</v>
      </c>
      <c r="F193" s="16">
        <v>3307510</v>
      </c>
      <c r="H193" s="3">
        <v>43346</v>
      </c>
      <c r="I193" s="4">
        <v>785.5</v>
      </c>
      <c r="J193" s="4">
        <v>3307510</v>
      </c>
      <c r="K193" s="4">
        <v>14.8</v>
      </c>
      <c r="L193" s="4">
        <v>13450</v>
      </c>
      <c r="M193" s="4">
        <v>439.55</v>
      </c>
      <c r="N193" s="4">
        <v>7926870</v>
      </c>
      <c r="O193" s="4">
        <v>2.75</v>
      </c>
      <c r="P193" s="4">
        <v>127000</v>
      </c>
    </row>
    <row r="194" spans="1:16" x14ac:dyDescent="0.3">
      <c r="A194" s="31" t="s">
        <v>6</v>
      </c>
      <c r="B194" s="31" t="s">
        <v>7</v>
      </c>
      <c r="C194" s="17">
        <v>43353</v>
      </c>
      <c r="D194" s="16">
        <v>0</v>
      </c>
      <c r="E194" s="16">
        <v>794</v>
      </c>
      <c r="F194" s="16">
        <v>5738150</v>
      </c>
      <c r="H194" s="3">
        <v>43353</v>
      </c>
      <c r="I194" s="4">
        <v>794</v>
      </c>
      <c r="J194" s="4">
        <v>5738150</v>
      </c>
      <c r="K194" s="4">
        <v>14.95</v>
      </c>
      <c r="L194" s="4">
        <v>6440</v>
      </c>
      <c r="M194" s="4">
        <v>441.35</v>
      </c>
      <c r="N194" s="4">
        <v>12369990</v>
      </c>
      <c r="O194" s="4">
        <v>2.75</v>
      </c>
      <c r="P194" s="4">
        <v>339100</v>
      </c>
    </row>
    <row r="195" spans="1:16" x14ac:dyDescent="0.3">
      <c r="A195" s="31" t="s">
        <v>6</v>
      </c>
      <c r="B195" s="31" t="s">
        <v>7</v>
      </c>
      <c r="C195" s="17">
        <v>43360</v>
      </c>
      <c r="D195" s="16">
        <v>0</v>
      </c>
      <c r="E195" s="16">
        <v>795.5</v>
      </c>
      <c r="F195" s="16">
        <v>10682510</v>
      </c>
      <c r="H195" s="3">
        <v>43360</v>
      </c>
      <c r="I195" s="4">
        <v>795.5</v>
      </c>
      <c r="J195" s="4">
        <v>10682510</v>
      </c>
      <c r="K195" s="4">
        <v>15.15</v>
      </c>
      <c r="L195" s="4">
        <v>5690</v>
      </c>
      <c r="M195" s="4">
        <v>440.4</v>
      </c>
      <c r="N195" s="4">
        <v>17377010</v>
      </c>
      <c r="O195" s="4">
        <v>2.8</v>
      </c>
      <c r="P195" s="4">
        <v>503200</v>
      </c>
    </row>
    <row r="196" spans="1:16" x14ac:dyDescent="0.3">
      <c r="A196" s="31" t="s">
        <v>6</v>
      </c>
      <c r="B196" s="31" t="s">
        <v>7</v>
      </c>
      <c r="C196" s="17">
        <v>43367</v>
      </c>
      <c r="D196" s="16">
        <v>0</v>
      </c>
      <c r="E196" s="16">
        <v>835.4</v>
      </c>
      <c r="F196" s="16">
        <v>8596650</v>
      </c>
      <c r="H196" s="3">
        <v>43367</v>
      </c>
      <c r="I196" s="4">
        <v>835.4</v>
      </c>
      <c r="J196" s="4">
        <v>8596650</v>
      </c>
      <c r="K196" s="4">
        <v>14.35</v>
      </c>
      <c r="L196" s="4">
        <v>185270</v>
      </c>
      <c r="M196" s="4">
        <v>493</v>
      </c>
      <c r="N196" s="4">
        <v>25536460</v>
      </c>
      <c r="O196" s="4">
        <v>2.76</v>
      </c>
      <c r="P196" s="4">
        <v>611400</v>
      </c>
    </row>
    <row r="197" spans="1:16" x14ac:dyDescent="0.3">
      <c r="A197" s="31" t="s">
        <v>6</v>
      </c>
      <c r="B197" s="31" t="s">
        <v>7</v>
      </c>
      <c r="C197" s="17">
        <v>43374</v>
      </c>
      <c r="D197" s="16">
        <v>0</v>
      </c>
      <c r="E197" s="16">
        <v>810.1</v>
      </c>
      <c r="F197" s="16">
        <v>5435520</v>
      </c>
      <c r="H197" s="3">
        <v>43374</v>
      </c>
      <c r="I197" s="4">
        <v>810.1</v>
      </c>
      <c r="J197" s="4">
        <v>5435520</v>
      </c>
      <c r="K197" s="4">
        <v>14.6</v>
      </c>
      <c r="L197" s="4">
        <v>36080</v>
      </c>
      <c r="M197" s="4">
        <v>503</v>
      </c>
      <c r="N197" s="4">
        <v>24802140</v>
      </c>
      <c r="O197" s="4">
        <v>2.76</v>
      </c>
      <c r="P197" s="4">
        <v>245700</v>
      </c>
    </row>
    <row r="198" spans="1:16" x14ac:dyDescent="0.3">
      <c r="A198" s="31" t="s">
        <v>6</v>
      </c>
      <c r="B198" s="31" t="s">
        <v>7</v>
      </c>
      <c r="C198" s="17">
        <v>43381</v>
      </c>
      <c r="D198" s="16">
        <v>0</v>
      </c>
      <c r="E198" s="16">
        <v>790</v>
      </c>
      <c r="F198" s="16">
        <v>5931020</v>
      </c>
      <c r="H198" s="3">
        <v>43381</v>
      </c>
      <c r="I198" s="4">
        <v>790</v>
      </c>
      <c r="J198" s="4">
        <v>5931020</v>
      </c>
      <c r="K198" s="4">
        <v>14.2</v>
      </c>
      <c r="L198" s="4">
        <v>8070</v>
      </c>
      <c r="M198" s="4">
        <v>465.1</v>
      </c>
      <c r="N198" s="4">
        <v>21223990</v>
      </c>
      <c r="O198" s="4">
        <v>2.73</v>
      </c>
      <c r="P198" s="4">
        <v>316400</v>
      </c>
    </row>
    <row r="199" spans="1:16" x14ac:dyDescent="0.3">
      <c r="A199" s="31" t="s">
        <v>6</v>
      </c>
      <c r="B199" s="31" t="s">
        <v>7</v>
      </c>
      <c r="C199" s="17">
        <v>43388</v>
      </c>
      <c r="D199" s="16">
        <v>0</v>
      </c>
      <c r="E199" s="16">
        <v>776</v>
      </c>
      <c r="F199" s="16">
        <v>3525510</v>
      </c>
      <c r="H199" s="3">
        <v>43388</v>
      </c>
      <c r="I199" s="4">
        <v>776</v>
      </c>
      <c r="J199" s="4">
        <v>3525510</v>
      </c>
      <c r="K199" s="4">
        <v>14.4</v>
      </c>
      <c r="L199" s="4">
        <v>52900</v>
      </c>
      <c r="M199" s="4">
        <v>467</v>
      </c>
      <c r="N199" s="4">
        <v>13221340</v>
      </c>
      <c r="O199" s="4">
        <v>2.7</v>
      </c>
      <c r="P199" s="4">
        <v>451900</v>
      </c>
    </row>
    <row r="200" spans="1:16" x14ac:dyDescent="0.3">
      <c r="A200" s="31" t="s">
        <v>6</v>
      </c>
      <c r="B200" s="31" t="s">
        <v>7</v>
      </c>
      <c r="C200" s="17">
        <v>43395</v>
      </c>
      <c r="D200" s="16">
        <v>0</v>
      </c>
      <c r="E200" s="16">
        <v>762.1</v>
      </c>
      <c r="F200" s="16">
        <v>6134110</v>
      </c>
      <c r="H200" s="3">
        <v>43395</v>
      </c>
      <c r="I200" s="4">
        <v>762.1</v>
      </c>
      <c r="J200" s="4">
        <v>6134110</v>
      </c>
      <c r="K200" s="4">
        <v>14.15</v>
      </c>
      <c r="L200" s="4">
        <v>43180</v>
      </c>
      <c r="M200" s="4">
        <v>453.3</v>
      </c>
      <c r="N200" s="4">
        <v>16053760</v>
      </c>
      <c r="O200" s="4">
        <v>2.7</v>
      </c>
      <c r="P200" s="4">
        <v>390000</v>
      </c>
    </row>
    <row r="201" spans="1:16" x14ac:dyDescent="0.3">
      <c r="A201" s="31" t="s">
        <v>6</v>
      </c>
      <c r="B201" s="31" t="s">
        <v>7</v>
      </c>
      <c r="C201" s="17">
        <v>43402</v>
      </c>
      <c r="D201" s="16">
        <v>0</v>
      </c>
      <c r="E201" s="16">
        <v>792.7</v>
      </c>
      <c r="F201" s="16">
        <v>5276770</v>
      </c>
      <c r="H201" s="3">
        <v>43402</v>
      </c>
      <c r="I201" s="4">
        <v>792.7</v>
      </c>
      <c r="J201" s="4">
        <v>5276770</v>
      </c>
      <c r="K201" s="4">
        <v>14.3</v>
      </c>
      <c r="L201" s="4">
        <v>3350</v>
      </c>
      <c r="M201" s="4">
        <v>459.6</v>
      </c>
      <c r="N201" s="4">
        <v>14838540</v>
      </c>
      <c r="O201" s="4">
        <v>2.68</v>
      </c>
      <c r="P201" s="4">
        <v>279400</v>
      </c>
    </row>
    <row r="202" spans="1:16" x14ac:dyDescent="0.3">
      <c r="A202" s="31" t="s">
        <v>6</v>
      </c>
      <c r="B202" s="31" t="s">
        <v>7</v>
      </c>
      <c r="C202" s="17">
        <v>43409</v>
      </c>
      <c r="D202" s="16">
        <v>0</v>
      </c>
      <c r="E202" s="16">
        <v>813.4</v>
      </c>
      <c r="F202" s="16">
        <v>4478600</v>
      </c>
      <c r="H202" s="3">
        <v>43409</v>
      </c>
      <c r="I202" s="4">
        <v>813.4</v>
      </c>
      <c r="J202" s="4">
        <v>4478600</v>
      </c>
      <c r="K202" s="4">
        <v>14.26</v>
      </c>
      <c r="L202" s="4">
        <v>9730</v>
      </c>
      <c r="M202" s="4">
        <v>468.6</v>
      </c>
      <c r="N202" s="4">
        <v>17259060</v>
      </c>
      <c r="O202" s="4">
        <v>2.7</v>
      </c>
      <c r="P202" s="4">
        <v>223900</v>
      </c>
    </row>
    <row r="203" spans="1:16" x14ac:dyDescent="0.3">
      <c r="A203" s="31" t="s">
        <v>6</v>
      </c>
      <c r="B203" s="31" t="s">
        <v>7</v>
      </c>
      <c r="C203" s="17">
        <v>43416</v>
      </c>
      <c r="D203" s="16">
        <v>0</v>
      </c>
      <c r="E203" s="16">
        <v>760.8</v>
      </c>
      <c r="F203" s="16">
        <v>5986470</v>
      </c>
      <c r="H203" s="3">
        <v>43416</v>
      </c>
      <c r="I203" s="4">
        <v>760.8</v>
      </c>
      <c r="J203" s="4">
        <v>5986470</v>
      </c>
      <c r="K203" s="4">
        <v>14.18</v>
      </c>
      <c r="L203" s="4">
        <v>20020</v>
      </c>
      <c r="M203" s="4">
        <v>420.85</v>
      </c>
      <c r="N203" s="4">
        <v>32456070</v>
      </c>
      <c r="O203" s="4">
        <v>2.75</v>
      </c>
      <c r="P203" s="4">
        <v>1147300</v>
      </c>
    </row>
    <row r="204" spans="1:16" x14ac:dyDescent="0.3">
      <c r="A204" s="31" t="s">
        <v>6</v>
      </c>
      <c r="B204" s="31" t="s">
        <v>7</v>
      </c>
      <c r="C204" s="17">
        <v>43423</v>
      </c>
      <c r="D204" s="16">
        <v>0</v>
      </c>
      <c r="E204" s="16">
        <v>726.7</v>
      </c>
      <c r="F204" s="16">
        <v>4665790</v>
      </c>
      <c r="H204" s="3">
        <v>43423</v>
      </c>
      <c r="I204" s="4">
        <v>726.7</v>
      </c>
      <c r="J204" s="4">
        <v>4665790</v>
      </c>
      <c r="K204" s="4">
        <v>14.18</v>
      </c>
      <c r="L204" s="4">
        <v>30090</v>
      </c>
      <c r="M204" s="4">
        <v>405.2</v>
      </c>
      <c r="N204" s="4">
        <v>27095350</v>
      </c>
      <c r="O204" s="4">
        <v>2.73</v>
      </c>
      <c r="P204" s="4">
        <v>318200</v>
      </c>
    </row>
    <row r="205" spans="1:16" x14ac:dyDescent="0.3">
      <c r="A205" s="31" t="s">
        <v>6</v>
      </c>
      <c r="B205" s="31" t="s">
        <v>7</v>
      </c>
      <c r="C205" s="17">
        <v>43430</v>
      </c>
      <c r="D205" s="16">
        <v>0</v>
      </c>
      <c r="E205" s="16">
        <v>712.7</v>
      </c>
      <c r="F205" s="16">
        <v>8934130</v>
      </c>
      <c r="H205" s="3">
        <v>43430</v>
      </c>
      <c r="I205" s="4">
        <v>712.7</v>
      </c>
      <c r="J205" s="4">
        <v>8934130</v>
      </c>
      <c r="K205" s="4">
        <v>14.76</v>
      </c>
      <c r="L205" s="4">
        <v>28350</v>
      </c>
      <c r="M205" s="4">
        <v>423.1</v>
      </c>
      <c r="N205" s="4">
        <v>23959070</v>
      </c>
      <c r="O205" s="4">
        <v>2.7349999999999999</v>
      </c>
      <c r="P205" s="4">
        <v>239700</v>
      </c>
    </row>
    <row r="206" spans="1:16" x14ac:dyDescent="0.3">
      <c r="A206" s="31" t="s">
        <v>6</v>
      </c>
      <c r="B206" s="31" t="s">
        <v>7</v>
      </c>
      <c r="C206" s="17">
        <v>43437</v>
      </c>
      <c r="D206" s="16">
        <v>0</v>
      </c>
      <c r="E206" s="16">
        <v>776</v>
      </c>
      <c r="F206" s="16">
        <v>9123310</v>
      </c>
      <c r="H206" s="3">
        <v>43437</v>
      </c>
      <c r="I206" s="4">
        <v>776</v>
      </c>
      <c r="J206" s="4">
        <v>9123310</v>
      </c>
      <c r="K206" s="4">
        <v>14.14</v>
      </c>
      <c r="L206" s="4">
        <v>12850</v>
      </c>
      <c r="M206" s="4">
        <v>439</v>
      </c>
      <c r="N206" s="4">
        <v>21799710</v>
      </c>
      <c r="O206" s="4">
        <v>2.7349999999999999</v>
      </c>
      <c r="P206" s="4">
        <v>430700</v>
      </c>
    </row>
    <row r="207" spans="1:16" x14ac:dyDescent="0.3">
      <c r="A207" s="31" t="s">
        <v>6</v>
      </c>
      <c r="B207" s="31" t="s">
        <v>7</v>
      </c>
      <c r="C207" s="17">
        <v>43444</v>
      </c>
      <c r="D207" s="16">
        <v>0</v>
      </c>
      <c r="E207" s="16">
        <v>726.4</v>
      </c>
      <c r="F207" s="16">
        <v>5589770</v>
      </c>
      <c r="H207" s="3">
        <v>43444</v>
      </c>
      <c r="I207" s="4">
        <v>726.4</v>
      </c>
      <c r="J207" s="4">
        <v>5589770</v>
      </c>
      <c r="K207" s="4">
        <v>14.18</v>
      </c>
      <c r="L207" s="4">
        <v>58230</v>
      </c>
      <c r="M207" s="4">
        <v>418</v>
      </c>
      <c r="N207" s="4">
        <v>20345070</v>
      </c>
      <c r="O207" s="4">
        <v>2.7450000000000001</v>
      </c>
      <c r="P207" s="4">
        <v>159000</v>
      </c>
    </row>
    <row r="208" spans="1:16" x14ac:dyDescent="0.3">
      <c r="A208" s="31" t="s">
        <v>6</v>
      </c>
      <c r="B208" s="31" t="s">
        <v>7</v>
      </c>
      <c r="C208" s="17">
        <v>43451</v>
      </c>
      <c r="D208" s="16">
        <v>0</v>
      </c>
      <c r="E208" s="16">
        <v>710</v>
      </c>
      <c r="F208" s="16">
        <v>7930830</v>
      </c>
      <c r="H208" s="3">
        <v>43451</v>
      </c>
      <c r="I208" s="4">
        <v>710</v>
      </c>
      <c r="J208" s="4">
        <v>7930830</v>
      </c>
      <c r="K208" s="4">
        <v>14.1</v>
      </c>
      <c r="L208" s="4">
        <v>47070</v>
      </c>
      <c r="M208" s="4">
        <v>415</v>
      </c>
      <c r="N208" s="4">
        <v>19015950</v>
      </c>
      <c r="O208" s="4">
        <v>2.72</v>
      </c>
      <c r="P208" s="4">
        <v>310200</v>
      </c>
    </row>
    <row r="209" spans="1:16" x14ac:dyDescent="0.3">
      <c r="A209" s="31" t="s">
        <v>6</v>
      </c>
      <c r="B209" s="31" t="s">
        <v>7</v>
      </c>
      <c r="C209" s="17">
        <v>43458</v>
      </c>
      <c r="D209" s="16">
        <v>0</v>
      </c>
      <c r="E209" s="16">
        <v>737.9</v>
      </c>
      <c r="F209" s="16">
        <v>3374320</v>
      </c>
      <c r="H209" s="3">
        <v>43458</v>
      </c>
      <c r="I209" s="4">
        <v>737.9</v>
      </c>
      <c r="J209" s="4">
        <v>3374320</v>
      </c>
      <c r="K209" s="4">
        <v>14</v>
      </c>
      <c r="L209" s="4">
        <v>58870</v>
      </c>
      <c r="M209" s="4">
        <v>432.5</v>
      </c>
      <c r="N209" s="4">
        <v>14432230</v>
      </c>
      <c r="O209" s="4">
        <v>2.73</v>
      </c>
      <c r="P209" s="4">
        <v>246300</v>
      </c>
    </row>
    <row r="210" spans="1:16" x14ac:dyDescent="0.3">
      <c r="A210" s="31" t="s">
        <v>6</v>
      </c>
      <c r="B210" s="31" t="s">
        <v>7</v>
      </c>
      <c r="C210" s="17">
        <v>43465</v>
      </c>
      <c r="D210" s="16">
        <v>0</v>
      </c>
      <c r="E210" s="16">
        <v>737.7</v>
      </c>
      <c r="F210" s="16">
        <v>2218130</v>
      </c>
      <c r="H210" s="3">
        <v>43465</v>
      </c>
      <c r="I210" s="4">
        <v>737.7</v>
      </c>
      <c r="J210" s="4">
        <v>2218130</v>
      </c>
      <c r="K210" s="4">
        <v>14.1</v>
      </c>
      <c r="L210" s="4">
        <v>12050</v>
      </c>
      <c r="M210" s="4">
        <v>430.4</v>
      </c>
      <c r="N210" s="4">
        <v>3164060</v>
      </c>
      <c r="O210" s="4">
        <v>2.7349999999999999</v>
      </c>
      <c r="P210" s="4">
        <v>17200</v>
      </c>
    </row>
    <row r="211" spans="1:16" x14ac:dyDescent="0.3">
      <c r="A211" s="31" t="s">
        <v>6</v>
      </c>
      <c r="B211" s="31" t="s">
        <v>7</v>
      </c>
      <c r="C211" s="17">
        <v>43472</v>
      </c>
      <c r="D211" s="16">
        <v>0</v>
      </c>
      <c r="E211" s="16">
        <v>730.3</v>
      </c>
      <c r="F211" s="16">
        <v>5922150</v>
      </c>
      <c r="H211" s="3">
        <v>43472</v>
      </c>
      <c r="I211" s="4">
        <v>730.3</v>
      </c>
      <c r="J211" s="4">
        <v>5922150</v>
      </c>
      <c r="K211" s="4">
        <v>14.14</v>
      </c>
      <c r="L211" s="4">
        <v>11080</v>
      </c>
      <c r="M211" s="4">
        <v>434.6</v>
      </c>
      <c r="N211" s="4">
        <v>9797880</v>
      </c>
      <c r="O211" s="4">
        <v>2.79</v>
      </c>
      <c r="P211" s="4">
        <v>217300</v>
      </c>
    </row>
    <row r="212" spans="1:16" x14ac:dyDescent="0.3">
      <c r="A212" s="31" t="s">
        <v>6</v>
      </c>
      <c r="B212" s="31" t="s">
        <v>7</v>
      </c>
      <c r="C212" s="17">
        <v>43479</v>
      </c>
      <c r="D212" s="16">
        <v>0</v>
      </c>
      <c r="E212" s="16">
        <v>741</v>
      </c>
      <c r="F212" s="16">
        <v>7538260</v>
      </c>
      <c r="H212" s="3">
        <v>43479</v>
      </c>
      <c r="I212" s="4">
        <v>741</v>
      </c>
      <c r="J212" s="4">
        <v>7538260</v>
      </c>
      <c r="K212" s="4">
        <v>14.28</v>
      </c>
      <c r="L212" s="4">
        <v>18040</v>
      </c>
      <c r="M212" s="4">
        <v>419.7</v>
      </c>
      <c r="N212" s="4">
        <v>16293490</v>
      </c>
      <c r="O212" s="4">
        <v>2.92</v>
      </c>
      <c r="P212" s="4">
        <v>1461800</v>
      </c>
    </row>
    <row r="213" spans="1:16" x14ac:dyDescent="0.3">
      <c r="A213" s="31" t="s">
        <v>6</v>
      </c>
      <c r="B213" s="31" t="s">
        <v>7</v>
      </c>
      <c r="C213" s="17">
        <v>43486</v>
      </c>
      <c r="D213" s="16">
        <v>0</v>
      </c>
      <c r="E213" s="16">
        <v>798.9</v>
      </c>
      <c r="F213" s="16">
        <v>7277900</v>
      </c>
      <c r="H213" s="3">
        <v>43486</v>
      </c>
      <c r="I213" s="4">
        <v>798.9</v>
      </c>
      <c r="J213" s="4">
        <v>7277900</v>
      </c>
      <c r="K213" s="4">
        <v>14.32</v>
      </c>
      <c r="L213" s="4">
        <v>24790</v>
      </c>
      <c r="M213" s="4">
        <v>414</v>
      </c>
      <c r="N213" s="4">
        <v>25695260</v>
      </c>
      <c r="O213" s="4">
        <v>3</v>
      </c>
      <c r="P213" s="4">
        <v>272400</v>
      </c>
    </row>
    <row r="214" spans="1:16" x14ac:dyDescent="0.3">
      <c r="A214" s="31" t="s">
        <v>6</v>
      </c>
      <c r="B214" s="31" t="s">
        <v>7</v>
      </c>
      <c r="C214" s="17">
        <v>43493</v>
      </c>
      <c r="D214" s="16">
        <v>0</v>
      </c>
      <c r="E214" s="16">
        <v>808.1</v>
      </c>
      <c r="F214" s="16">
        <v>7582730</v>
      </c>
      <c r="H214" s="3">
        <v>43493</v>
      </c>
      <c r="I214" s="4">
        <v>808.1</v>
      </c>
      <c r="J214" s="4">
        <v>7582730</v>
      </c>
      <c r="K214" s="4">
        <v>14.34</v>
      </c>
      <c r="L214" s="4">
        <v>24500</v>
      </c>
      <c r="M214" s="4">
        <v>411.95</v>
      </c>
      <c r="N214" s="4">
        <v>17714490</v>
      </c>
      <c r="O214" s="4">
        <v>2.9449999999999998</v>
      </c>
      <c r="P214" s="4">
        <v>923700</v>
      </c>
    </row>
    <row r="215" spans="1:16" x14ac:dyDescent="0.3">
      <c r="A215" s="31" t="s">
        <v>6</v>
      </c>
      <c r="B215" s="31" t="s">
        <v>7</v>
      </c>
      <c r="C215" s="17">
        <v>43500</v>
      </c>
      <c r="D215" s="16">
        <v>0</v>
      </c>
      <c r="E215" s="16">
        <v>787.3</v>
      </c>
      <c r="F215" s="16">
        <v>4459280</v>
      </c>
      <c r="H215" s="3">
        <v>43500</v>
      </c>
      <c r="I215" s="4">
        <v>787.3</v>
      </c>
      <c r="J215" s="4">
        <v>4459280</v>
      </c>
      <c r="K215" s="4">
        <v>14.46</v>
      </c>
      <c r="L215" s="4">
        <v>39370</v>
      </c>
      <c r="M215" s="4">
        <v>411.6</v>
      </c>
      <c r="N215" s="4">
        <v>23921010</v>
      </c>
      <c r="O215" s="4">
        <v>2.895</v>
      </c>
      <c r="P215" s="4">
        <v>110100</v>
      </c>
    </row>
    <row r="216" spans="1:16" x14ac:dyDescent="0.3">
      <c r="A216" s="31" t="s">
        <v>6</v>
      </c>
      <c r="B216" s="31" t="s">
        <v>7</v>
      </c>
      <c r="C216" s="17">
        <v>43507</v>
      </c>
      <c r="D216" s="16">
        <v>0</v>
      </c>
      <c r="E216" s="16">
        <v>790.3</v>
      </c>
      <c r="F216" s="16">
        <v>5829500</v>
      </c>
      <c r="H216" s="3">
        <v>43507</v>
      </c>
      <c r="I216" s="4">
        <v>790.3</v>
      </c>
      <c r="J216" s="4">
        <v>5829500</v>
      </c>
      <c r="K216" s="4">
        <v>14.32</v>
      </c>
      <c r="L216" s="4">
        <v>42430</v>
      </c>
      <c r="M216" s="4">
        <v>403.5</v>
      </c>
      <c r="N216" s="4">
        <v>27435530</v>
      </c>
      <c r="O216" s="4">
        <v>2.97</v>
      </c>
      <c r="P216" s="4">
        <v>705300</v>
      </c>
    </row>
    <row r="217" spans="1:16" x14ac:dyDescent="0.3">
      <c r="A217" s="31" t="s">
        <v>6</v>
      </c>
      <c r="B217" s="31" t="s">
        <v>7</v>
      </c>
      <c r="C217" s="17">
        <v>43514</v>
      </c>
      <c r="D217" s="16">
        <v>0</v>
      </c>
      <c r="E217" s="16">
        <v>799.9</v>
      </c>
      <c r="F217" s="16">
        <v>5043720</v>
      </c>
      <c r="H217" s="3">
        <v>43514</v>
      </c>
      <c r="I217" s="4">
        <v>799.9</v>
      </c>
      <c r="J217" s="4">
        <v>5043720</v>
      </c>
      <c r="K217" s="4">
        <v>14.02</v>
      </c>
      <c r="L217" s="4">
        <v>29580</v>
      </c>
      <c r="M217" s="4">
        <v>401.5</v>
      </c>
      <c r="N217" s="4">
        <v>15709040</v>
      </c>
      <c r="O217" s="4">
        <v>2.9550000000000001</v>
      </c>
      <c r="P217" s="4">
        <v>152100</v>
      </c>
    </row>
    <row r="218" spans="1:16" x14ac:dyDescent="0.3">
      <c r="A218" s="31" t="s">
        <v>6</v>
      </c>
      <c r="B218" s="31" t="s">
        <v>7</v>
      </c>
      <c r="C218" s="17">
        <v>43521</v>
      </c>
      <c r="D218" s="16">
        <v>0</v>
      </c>
      <c r="E218" s="16">
        <v>775.2</v>
      </c>
      <c r="F218" s="16">
        <v>7159980</v>
      </c>
      <c r="H218" s="3">
        <v>43521</v>
      </c>
      <c r="I218" s="4">
        <v>775.2</v>
      </c>
      <c r="J218" s="4">
        <v>7159980</v>
      </c>
      <c r="K218" s="4">
        <v>14.34</v>
      </c>
      <c r="L218" s="4">
        <v>30870</v>
      </c>
      <c r="M218" s="4">
        <v>398.25</v>
      </c>
      <c r="N218" s="4">
        <v>14514340</v>
      </c>
      <c r="O218" s="4">
        <v>2.9750000000000001</v>
      </c>
      <c r="P218" s="4">
        <v>212000</v>
      </c>
    </row>
    <row r="219" spans="1:16" x14ac:dyDescent="0.3">
      <c r="A219" s="31" t="s">
        <v>6</v>
      </c>
      <c r="B219" s="31" t="s">
        <v>7</v>
      </c>
      <c r="C219" s="17">
        <v>43528</v>
      </c>
      <c r="D219" s="16">
        <v>0</v>
      </c>
      <c r="E219" s="16">
        <v>755.2</v>
      </c>
      <c r="F219" s="16">
        <v>2667590</v>
      </c>
      <c r="H219" s="3">
        <v>43528</v>
      </c>
      <c r="I219" s="4">
        <v>755.2</v>
      </c>
      <c r="J219" s="4">
        <v>2667590</v>
      </c>
      <c r="K219" s="4">
        <v>14.2</v>
      </c>
      <c r="L219" s="4">
        <v>22280</v>
      </c>
      <c r="M219" s="4">
        <v>402</v>
      </c>
      <c r="N219" s="4">
        <v>8497720</v>
      </c>
      <c r="O219" s="4">
        <v>3.07</v>
      </c>
      <c r="P219" s="4">
        <v>752000</v>
      </c>
    </row>
    <row r="220" spans="1:16" x14ac:dyDescent="0.3">
      <c r="A220" s="31" t="s">
        <v>6</v>
      </c>
      <c r="B220" s="31" t="s">
        <v>7</v>
      </c>
      <c r="C220" s="17">
        <v>43535</v>
      </c>
      <c r="D220" s="16">
        <v>0</v>
      </c>
      <c r="E220" s="16">
        <v>743.8</v>
      </c>
      <c r="F220" s="16">
        <v>6778800</v>
      </c>
      <c r="H220" s="3">
        <v>43535</v>
      </c>
      <c r="I220" s="4">
        <v>743.8</v>
      </c>
      <c r="J220" s="4">
        <v>6778800</v>
      </c>
      <c r="K220" s="4">
        <v>15.12</v>
      </c>
      <c r="L220" s="4">
        <v>214440</v>
      </c>
      <c r="M220" s="4">
        <v>401.25</v>
      </c>
      <c r="N220" s="4">
        <v>16478690</v>
      </c>
      <c r="O220" s="4">
        <v>3.25</v>
      </c>
      <c r="P220" s="4">
        <v>3718800</v>
      </c>
    </row>
    <row r="221" spans="1:16" x14ac:dyDescent="0.3">
      <c r="A221" s="31" t="s">
        <v>6</v>
      </c>
      <c r="B221" s="31" t="s">
        <v>7</v>
      </c>
      <c r="C221" s="17">
        <v>43542</v>
      </c>
      <c r="D221" s="16">
        <v>0</v>
      </c>
      <c r="E221" s="16">
        <v>757.2</v>
      </c>
      <c r="F221" s="16">
        <v>7356940</v>
      </c>
      <c r="H221" s="3">
        <v>43542</v>
      </c>
      <c r="I221" s="4">
        <v>757.2</v>
      </c>
      <c r="J221" s="4">
        <v>7356940</v>
      </c>
      <c r="K221" s="4">
        <v>14.64</v>
      </c>
      <c r="L221" s="4">
        <v>106230</v>
      </c>
      <c r="M221" s="4">
        <v>408.4</v>
      </c>
      <c r="N221" s="4">
        <v>16344620</v>
      </c>
      <c r="O221" s="4">
        <v>3.46</v>
      </c>
      <c r="P221" s="4">
        <v>1977700</v>
      </c>
    </row>
    <row r="222" spans="1:16" x14ac:dyDescent="0.3">
      <c r="A222" s="31" t="s">
        <v>6</v>
      </c>
      <c r="B222" s="31" t="s">
        <v>7</v>
      </c>
      <c r="C222" s="17">
        <v>43549</v>
      </c>
      <c r="D222" s="16">
        <v>0</v>
      </c>
      <c r="E222" s="16">
        <v>755</v>
      </c>
      <c r="F222" s="16">
        <v>4810380</v>
      </c>
      <c r="H222" s="3">
        <v>43549</v>
      </c>
      <c r="I222" s="4">
        <v>755</v>
      </c>
      <c r="J222" s="4">
        <v>4810380</v>
      </c>
      <c r="K222" s="4">
        <v>15.12</v>
      </c>
      <c r="L222" s="4">
        <v>160200</v>
      </c>
      <c r="M222" s="4">
        <v>412</v>
      </c>
      <c r="N222" s="4">
        <v>14572950</v>
      </c>
      <c r="O222" s="4">
        <v>3.4249999999999998</v>
      </c>
      <c r="P222" s="4">
        <v>1466000</v>
      </c>
    </row>
    <row r="223" spans="1:16" x14ac:dyDescent="0.3">
      <c r="A223" s="31" t="s">
        <v>6</v>
      </c>
      <c r="B223" s="31" t="s">
        <v>7</v>
      </c>
      <c r="C223" s="17">
        <v>43556</v>
      </c>
      <c r="D223" s="16">
        <v>0</v>
      </c>
      <c r="E223" s="16">
        <v>731.2</v>
      </c>
      <c r="F223" s="16">
        <v>4524480</v>
      </c>
      <c r="H223" s="3">
        <v>43556</v>
      </c>
      <c r="I223" s="4">
        <v>731.2</v>
      </c>
      <c r="J223" s="4">
        <v>4524480</v>
      </c>
      <c r="K223" s="4">
        <v>15.6</v>
      </c>
      <c r="L223" s="4">
        <v>175800</v>
      </c>
      <c r="M223" s="4">
        <v>421.5</v>
      </c>
      <c r="N223" s="4">
        <v>14910150</v>
      </c>
      <c r="O223" s="4">
        <v>3.4950000000000001</v>
      </c>
      <c r="P223" s="4">
        <v>960200</v>
      </c>
    </row>
    <row r="224" spans="1:16" x14ac:dyDescent="0.3">
      <c r="A224" s="31" t="s">
        <v>6</v>
      </c>
      <c r="B224" s="31" t="s">
        <v>7</v>
      </c>
      <c r="C224" s="17">
        <v>43563</v>
      </c>
      <c r="D224" s="16">
        <v>0</v>
      </c>
      <c r="E224" s="16">
        <v>750.5</v>
      </c>
      <c r="F224" s="16">
        <v>6263460</v>
      </c>
      <c r="H224" s="3">
        <v>43563</v>
      </c>
      <c r="I224" s="4">
        <v>750.5</v>
      </c>
      <c r="J224" s="4">
        <v>6263460</v>
      </c>
      <c r="K224" s="4">
        <v>15.4</v>
      </c>
      <c r="L224" s="4">
        <v>20150</v>
      </c>
      <c r="M224" s="4">
        <v>432.5</v>
      </c>
      <c r="N224" s="4">
        <v>20204580</v>
      </c>
      <c r="O224" s="4">
        <v>3.56</v>
      </c>
      <c r="P224" s="4">
        <v>816000</v>
      </c>
    </row>
    <row r="225" spans="1:16" x14ac:dyDescent="0.3">
      <c r="A225" s="31" t="s">
        <v>6</v>
      </c>
      <c r="B225" s="31" t="s">
        <v>7</v>
      </c>
      <c r="C225" s="17">
        <v>43570</v>
      </c>
      <c r="D225" s="16">
        <v>0</v>
      </c>
      <c r="E225" s="16">
        <v>748.9</v>
      </c>
      <c r="F225" s="16">
        <v>3314770</v>
      </c>
      <c r="H225" s="3">
        <v>43570</v>
      </c>
      <c r="I225" s="4">
        <v>748.9</v>
      </c>
      <c r="J225" s="4">
        <v>3314770</v>
      </c>
      <c r="K225" s="4">
        <v>20.2</v>
      </c>
      <c r="L225" s="4">
        <v>1096240</v>
      </c>
      <c r="M225" s="4">
        <v>432</v>
      </c>
      <c r="N225" s="4">
        <v>15149100</v>
      </c>
      <c r="O225" s="4">
        <v>3.9849999999999999</v>
      </c>
      <c r="P225" s="4">
        <v>1755200</v>
      </c>
    </row>
    <row r="226" spans="1:16" x14ac:dyDescent="0.3">
      <c r="A226" s="31" t="s">
        <v>6</v>
      </c>
      <c r="B226" s="31" t="s">
        <v>7</v>
      </c>
      <c r="C226" s="17">
        <v>43577</v>
      </c>
      <c r="D226" s="16">
        <v>0</v>
      </c>
      <c r="E226" s="16">
        <v>767.3</v>
      </c>
      <c r="F226" s="16">
        <v>6229550</v>
      </c>
      <c r="H226" s="3">
        <v>43577</v>
      </c>
      <c r="I226" s="4">
        <v>767.3</v>
      </c>
      <c r="J226" s="4">
        <v>6229550</v>
      </c>
      <c r="K226" s="4">
        <v>24.96</v>
      </c>
      <c r="L226" s="4">
        <v>1323820</v>
      </c>
      <c r="M226" s="4">
        <v>434.45</v>
      </c>
      <c r="N226" s="4">
        <v>18883730</v>
      </c>
      <c r="O226" s="4">
        <v>3.76</v>
      </c>
      <c r="P226" s="4">
        <v>4969400</v>
      </c>
    </row>
    <row r="227" spans="1:16" x14ac:dyDescent="0.3">
      <c r="A227" s="31" t="s">
        <v>6</v>
      </c>
      <c r="B227" s="31" t="s">
        <v>7</v>
      </c>
      <c r="C227" s="17">
        <v>43584</v>
      </c>
      <c r="D227" s="16">
        <v>0</v>
      </c>
      <c r="E227" s="16">
        <v>765.5</v>
      </c>
      <c r="F227" s="16">
        <v>4373260</v>
      </c>
      <c r="H227" s="3">
        <v>43584</v>
      </c>
      <c r="I227" s="4">
        <v>765.5</v>
      </c>
      <c r="J227" s="4">
        <v>4373260</v>
      </c>
      <c r="K227" s="4">
        <v>26.88</v>
      </c>
      <c r="L227" s="4">
        <v>532620</v>
      </c>
      <c r="M227" s="4">
        <v>423.55</v>
      </c>
      <c r="N227" s="4">
        <v>9785310</v>
      </c>
      <c r="O227" s="4">
        <v>4.0739999999999998</v>
      </c>
      <c r="P227" s="4">
        <v>1776700</v>
      </c>
    </row>
    <row r="228" spans="1:16" x14ac:dyDescent="0.3">
      <c r="A228" s="31" t="s">
        <v>6</v>
      </c>
      <c r="B228" s="31" t="s">
        <v>7</v>
      </c>
      <c r="C228" s="17">
        <v>43591</v>
      </c>
      <c r="D228" s="16">
        <v>0</v>
      </c>
      <c r="E228" s="16">
        <v>705.1</v>
      </c>
      <c r="F228" s="16">
        <v>6308550</v>
      </c>
      <c r="H228" s="3">
        <v>43591</v>
      </c>
      <c r="I228" s="4">
        <v>705.1</v>
      </c>
      <c r="J228" s="4">
        <v>6308550</v>
      </c>
      <c r="K228" s="4">
        <v>25.46</v>
      </c>
      <c r="L228" s="4">
        <v>350570</v>
      </c>
      <c r="M228" s="4">
        <v>413.75</v>
      </c>
      <c r="N228" s="4">
        <v>8733320</v>
      </c>
      <c r="O228" s="4">
        <v>3.8180000000000001</v>
      </c>
      <c r="P228" s="4">
        <v>668400</v>
      </c>
    </row>
    <row r="229" spans="1:16" x14ac:dyDescent="0.3">
      <c r="A229" s="31" t="s">
        <v>6</v>
      </c>
      <c r="B229" s="31" t="s">
        <v>7</v>
      </c>
      <c r="C229" s="17">
        <v>43598</v>
      </c>
      <c r="D229" s="16">
        <v>0</v>
      </c>
      <c r="E229" s="16">
        <v>679.4</v>
      </c>
      <c r="F229" s="16">
        <v>14564070</v>
      </c>
      <c r="H229" s="3">
        <v>43598</v>
      </c>
      <c r="I229" s="4">
        <v>679.4</v>
      </c>
      <c r="J229" s="4">
        <v>14564070</v>
      </c>
      <c r="K229" s="4">
        <v>24.9</v>
      </c>
      <c r="L229" s="4">
        <v>187430</v>
      </c>
      <c r="M229" s="4">
        <v>413</v>
      </c>
      <c r="N229" s="4">
        <v>17066780</v>
      </c>
      <c r="O229" s="4">
        <v>3.6619999999999999</v>
      </c>
      <c r="P229" s="4">
        <v>366100</v>
      </c>
    </row>
    <row r="230" spans="1:16" x14ac:dyDescent="0.3">
      <c r="A230" s="31" t="s">
        <v>6</v>
      </c>
      <c r="B230" s="31" t="s">
        <v>7</v>
      </c>
      <c r="C230" s="17">
        <v>43605</v>
      </c>
      <c r="D230" s="16">
        <v>0</v>
      </c>
      <c r="E230" s="16">
        <v>696.8</v>
      </c>
      <c r="F230" s="16">
        <v>9394220</v>
      </c>
      <c r="H230" s="3">
        <v>43605</v>
      </c>
      <c r="I230" s="4">
        <v>696.8</v>
      </c>
      <c r="J230" s="4">
        <v>9394220</v>
      </c>
      <c r="K230" s="4">
        <v>25.6</v>
      </c>
      <c r="L230" s="4">
        <v>144920</v>
      </c>
      <c r="M230" s="4">
        <v>423</v>
      </c>
      <c r="N230" s="4">
        <v>16562020</v>
      </c>
      <c r="O230" s="4">
        <v>3.6880000000000002</v>
      </c>
      <c r="P230" s="4">
        <v>920900</v>
      </c>
    </row>
    <row r="231" spans="1:16" x14ac:dyDescent="0.3">
      <c r="A231" s="31" t="s">
        <v>6</v>
      </c>
      <c r="B231" s="31" t="s">
        <v>7</v>
      </c>
      <c r="C231" s="17">
        <v>43612</v>
      </c>
      <c r="D231" s="16">
        <v>0</v>
      </c>
      <c r="E231" s="16">
        <v>748.5</v>
      </c>
      <c r="F231" s="16">
        <v>15486430</v>
      </c>
      <c r="H231" s="3">
        <v>43612</v>
      </c>
      <c r="I231" s="4">
        <v>748.5</v>
      </c>
      <c r="J231" s="4">
        <v>15486430</v>
      </c>
      <c r="K231" s="4">
        <v>25.3</v>
      </c>
      <c r="L231" s="4">
        <v>85650</v>
      </c>
      <c r="M231" s="4">
        <v>433</v>
      </c>
      <c r="N231" s="4">
        <v>20872700</v>
      </c>
      <c r="O231" s="4">
        <v>3.802</v>
      </c>
      <c r="P231" s="4">
        <v>236500</v>
      </c>
    </row>
    <row r="232" spans="1:16" x14ac:dyDescent="0.3">
      <c r="A232" s="31" t="s">
        <v>6</v>
      </c>
      <c r="B232" s="31" t="s">
        <v>7</v>
      </c>
      <c r="C232" s="17">
        <v>43619</v>
      </c>
      <c r="D232" s="16">
        <v>0</v>
      </c>
      <c r="E232" s="16">
        <v>753.6</v>
      </c>
      <c r="F232" s="16">
        <v>8166120</v>
      </c>
      <c r="H232" s="3">
        <v>43619</v>
      </c>
      <c r="I232" s="4">
        <v>753.6</v>
      </c>
      <c r="J232" s="4">
        <v>8166120</v>
      </c>
      <c r="K232" s="4">
        <v>28.7</v>
      </c>
      <c r="L232" s="4">
        <v>344510</v>
      </c>
      <c r="M232" s="4">
        <v>419.55</v>
      </c>
      <c r="N232" s="4">
        <v>24560690</v>
      </c>
      <c r="O232" s="4">
        <v>3.8679999999999999</v>
      </c>
      <c r="P232" s="4">
        <v>634600</v>
      </c>
    </row>
    <row r="233" spans="1:16" x14ac:dyDescent="0.3">
      <c r="A233" s="31" t="s">
        <v>6</v>
      </c>
      <c r="B233" s="31" t="s">
        <v>7</v>
      </c>
      <c r="C233" s="17">
        <v>43626</v>
      </c>
      <c r="D233" s="16">
        <v>0</v>
      </c>
      <c r="E233" s="16">
        <v>765</v>
      </c>
      <c r="F233" s="16">
        <v>7211090</v>
      </c>
      <c r="H233" s="3">
        <v>43626</v>
      </c>
      <c r="I233" s="4">
        <v>765</v>
      </c>
      <c r="J233" s="4">
        <v>7211090</v>
      </c>
      <c r="K233" s="4">
        <v>30.32</v>
      </c>
      <c r="L233" s="4">
        <v>252820</v>
      </c>
      <c r="M233" s="4">
        <v>408</v>
      </c>
      <c r="N233" s="4">
        <v>18262070</v>
      </c>
      <c r="O233" s="4">
        <v>4</v>
      </c>
      <c r="P233" s="4">
        <v>357300</v>
      </c>
    </row>
    <row r="234" spans="1:16" x14ac:dyDescent="0.3">
      <c r="A234" s="31" t="s">
        <v>6</v>
      </c>
      <c r="B234" s="31" t="s">
        <v>7</v>
      </c>
      <c r="C234" s="17">
        <v>43633</v>
      </c>
      <c r="D234" s="16">
        <v>0</v>
      </c>
      <c r="E234" s="16">
        <v>776.8</v>
      </c>
      <c r="F234" s="16">
        <v>9662460</v>
      </c>
      <c r="H234" s="3">
        <v>43633</v>
      </c>
      <c r="I234" s="4">
        <v>776.8</v>
      </c>
      <c r="J234" s="4">
        <v>9662460</v>
      </c>
      <c r="K234" s="4">
        <v>42.5</v>
      </c>
      <c r="L234" s="4">
        <v>726820</v>
      </c>
      <c r="M234" s="4">
        <v>419.1</v>
      </c>
      <c r="N234" s="4">
        <v>27551320</v>
      </c>
      <c r="O234" s="4">
        <v>3.9660000000000002</v>
      </c>
      <c r="P234" s="4">
        <v>944500</v>
      </c>
    </row>
    <row r="235" spans="1:16" x14ac:dyDescent="0.3">
      <c r="A235" s="31" t="s">
        <v>6</v>
      </c>
      <c r="B235" s="31" t="s">
        <v>7</v>
      </c>
      <c r="C235" s="17">
        <v>43640</v>
      </c>
      <c r="D235" s="16">
        <v>0</v>
      </c>
      <c r="E235" s="16">
        <v>774.9</v>
      </c>
      <c r="F235" s="16">
        <v>7476240</v>
      </c>
      <c r="H235" s="3">
        <v>43640</v>
      </c>
      <c r="I235" s="4">
        <v>774.9</v>
      </c>
      <c r="J235" s="4">
        <v>7476240</v>
      </c>
      <c r="K235" s="4">
        <v>41.34</v>
      </c>
      <c r="L235" s="4">
        <v>124420</v>
      </c>
      <c r="M235" s="4">
        <v>414.5</v>
      </c>
      <c r="N235" s="4">
        <v>13828430</v>
      </c>
      <c r="O235" s="4">
        <v>4.024</v>
      </c>
      <c r="P235" s="4">
        <v>440500</v>
      </c>
    </row>
    <row r="236" spans="1:16" x14ac:dyDescent="0.3">
      <c r="A236" s="31" t="s">
        <v>6</v>
      </c>
      <c r="B236" s="31" t="s">
        <v>7</v>
      </c>
      <c r="C236" s="17">
        <v>43647</v>
      </c>
      <c r="D236" s="16">
        <v>0</v>
      </c>
      <c r="E236" s="16">
        <v>762.7</v>
      </c>
      <c r="F236" s="16">
        <v>10458640</v>
      </c>
      <c r="H236" s="3">
        <v>43647</v>
      </c>
      <c r="I236" s="4">
        <v>762.7</v>
      </c>
      <c r="J236" s="4">
        <v>10458640</v>
      </c>
      <c r="K236" s="4">
        <v>37.479999999999997</v>
      </c>
      <c r="L236" s="4">
        <v>694700</v>
      </c>
      <c r="M236" s="4">
        <v>418.65</v>
      </c>
      <c r="N236" s="4">
        <v>14054160</v>
      </c>
      <c r="O236" s="4">
        <v>3.9940000000000002</v>
      </c>
      <c r="P236" s="4">
        <v>341200</v>
      </c>
    </row>
    <row r="237" spans="1:16" x14ac:dyDescent="0.3">
      <c r="A237" s="31" t="s">
        <v>6</v>
      </c>
      <c r="B237" s="31" t="s">
        <v>7</v>
      </c>
      <c r="C237" s="17">
        <v>43654</v>
      </c>
      <c r="D237" s="16">
        <v>0</v>
      </c>
      <c r="E237" s="16">
        <v>726.9</v>
      </c>
      <c r="F237" s="16">
        <v>5080430</v>
      </c>
      <c r="H237" s="3">
        <v>43654</v>
      </c>
      <c r="I237" s="4">
        <v>726.9</v>
      </c>
      <c r="J237" s="4">
        <v>5080430</v>
      </c>
      <c r="K237" s="4">
        <v>34.32</v>
      </c>
      <c r="L237" s="4">
        <v>420370</v>
      </c>
      <c r="M237" s="4">
        <v>419.25</v>
      </c>
      <c r="N237" s="4">
        <v>13240510</v>
      </c>
      <c r="O237" s="4">
        <v>3.9780000000000002</v>
      </c>
      <c r="P237" s="4">
        <v>405700</v>
      </c>
    </row>
    <row r="238" spans="1:16" x14ac:dyDescent="0.3">
      <c r="A238" s="31" t="s">
        <v>6</v>
      </c>
      <c r="B238" s="31" t="s">
        <v>7</v>
      </c>
      <c r="C238" s="17">
        <v>43661</v>
      </c>
      <c r="D238" s="16">
        <v>0</v>
      </c>
      <c r="E238" s="16">
        <v>744</v>
      </c>
      <c r="F238" s="16">
        <v>8845420</v>
      </c>
      <c r="H238" s="3">
        <v>43661</v>
      </c>
      <c r="I238" s="4">
        <v>744</v>
      </c>
      <c r="J238" s="4">
        <v>8845420</v>
      </c>
      <c r="K238" s="4">
        <v>32.979999999999997</v>
      </c>
      <c r="L238" s="4">
        <v>568090</v>
      </c>
      <c r="M238" s="4">
        <v>420.45</v>
      </c>
      <c r="N238" s="4">
        <v>7942970</v>
      </c>
      <c r="O238" s="4">
        <v>4.0620000000000003</v>
      </c>
      <c r="P238" s="4">
        <v>644100</v>
      </c>
    </row>
    <row r="239" spans="1:16" x14ac:dyDescent="0.3">
      <c r="A239" s="31" t="s">
        <v>6</v>
      </c>
      <c r="B239" s="31" t="s">
        <v>7</v>
      </c>
      <c r="C239" s="17">
        <v>43668</v>
      </c>
      <c r="D239" s="16">
        <v>0</v>
      </c>
      <c r="E239" s="16">
        <v>734.6</v>
      </c>
      <c r="F239" s="16">
        <v>8154190</v>
      </c>
      <c r="H239" s="3">
        <v>43668</v>
      </c>
      <c r="I239" s="4">
        <v>734.6</v>
      </c>
      <c r="J239" s="4">
        <v>8154190</v>
      </c>
      <c r="K239" s="4">
        <v>31.26</v>
      </c>
      <c r="L239" s="4">
        <v>13020</v>
      </c>
      <c r="M239" s="4">
        <v>423.5</v>
      </c>
      <c r="N239" s="4">
        <v>11333940</v>
      </c>
      <c r="O239" s="4">
        <v>3.992</v>
      </c>
      <c r="P239" s="4">
        <v>422400</v>
      </c>
    </row>
    <row r="240" spans="1:16" x14ac:dyDescent="0.3">
      <c r="A240" s="31" t="s">
        <v>6</v>
      </c>
      <c r="B240" s="31" t="s">
        <v>7</v>
      </c>
      <c r="C240" s="17">
        <v>43675</v>
      </c>
      <c r="D240" s="16">
        <v>0</v>
      </c>
      <c r="E240" s="16">
        <v>732.2</v>
      </c>
      <c r="F240" s="16">
        <v>9983900</v>
      </c>
      <c r="H240" s="3">
        <v>43675</v>
      </c>
      <c r="I240" s="4">
        <v>732.2</v>
      </c>
      <c r="J240" s="4">
        <v>9983900</v>
      </c>
      <c r="K240" s="4">
        <v>30.16</v>
      </c>
      <c r="L240" s="4">
        <v>167060</v>
      </c>
      <c r="M240" s="4">
        <v>411.75</v>
      </c>
      <c r="N240" s="4">
        <v>10710760</v>
      </c>
      <c r="O240" s="4">
        <v>4.032</v>
      </c>
      <c r="P240" s="4">
        <v>312700</v>
      </c>
    </row>
    <row r="241" spans="1:16" x14ac:dyDescent="0.3">
      <c r="A241" s="31" t="s">
        <v>6</v>
      </c>
      <c r="B241" s="31" t="s">
        <v>7</v>
      </c>
      <c r="C241" s="17">
        <v>43682</v>
      </c>
      <c r="D241" s="16">
        <v>0</v>
      </c>
      <c r="E241" s="16">
        <v>737.3</v>
      </c>
      <c r="F241" s="16">
        <v>9001240</v>
      </c>
      <c r="H241" s="3">
        <v>43682</v>
      </c>
      <c r="I241" s="4">
        <v>737.3</v>
      </c>
      <c r="J241" s="4">
        <v>9001240</v>
      </c>
      <c r="K241" s="4">
        <v>34.159999999999997</v>
      </c>
      <c r="L241" s="4">
        <v>293030</v>
      </c>
      <c r="M241" s="4">
        <v>404.6</v>
      </c>
      <c r="N241" s="4">
        <v>18761270</v>
      </c>
      <c r="O241" s="4">
        <v>4.0279999999999996</v>
      </c>
      <c r="P241" s="4">
        <v>143300</v>
      </c>
    </row>
    <row r="242" spans="1:16" x14ac:dyDescent="0.3">
      <c r="A242" s="31" t="s">
        <v>6</v>
      </c>
      <c r="B242" s="31" t="s">
        <v>7</v>
      </c>
      <c r="C242" s="17">
        <v>43689</v>
      </c>
      <c r="D242" s="16">
        <v>0</v>
      </c>
      <c r="E242" s="16">
        <v>705</v>
      </c>
      <c r="F242" s="16">
        <v>7802380</v>
      </c>
      <c r="H242" s="3">
        <v>43689</v>
      </c>
      <c r="I242" s="4">
        <v>705</v>
      </c>
      <c r="J242" s="4">
        <v>7802380</v>
      </c>
      <c r="K242" s="4">
        <v>31.7</v>
      </c>
      <c r="L242" s="4">
        <v>108090</v>
      </c>
      <c r="M242" s="4">
        <v>404.75</v>
      </c>
      <c r="N242" s="4">
        <v>18331870</v>
      </c>
      <c r="O242" s="4">
        <v>3.984</v>
      </c>
      <c r="P242" s="4">
        <v>641000</v>
      </c>
    </row>
    <row r="243" spans="1:16" x14ac:dyDescent="0.3">
      <c r="A243" s="31" t="s">
        <v>6</v>
      </c>
      <c r="B243" s="31" t="s">
        <v>7</v>
      </c>
      <c r="C243" s="17">
        <v>43696</v>
      </c>
      <c r="D243" s="16">
        <v>0</v>
      </c>
      <c r="E243" s="16">
        <v>718.1</v>
      </c>
      <c r="F243" s="16">
        <v>6584090</v>
      </c>
      <c r="H243" s="3">
        <v>43696</v>
      </c>
      <c r="I243" s="4">
        <v>718.1</v>
      </c>
      <c r="J243" s="4">
        <v>6584090</v>
      </c>
      <c r="K243" s="4">
        <v>30.6</v>
      </c>
      <c r="L243" s="4">
        <v>17570</v>
      </c>
      <c r="M243" s="4">
        <v>405.6</v>
      </c>
      <c r="N243" s="4">
        <v>20394640</v>
      </c>
      <c r="O243" s="4">
        <v>3.97</v>
      </c>
      <c r="P243" s="4">
        <v>170700</v>
      </c>
    </row>
    <row r="244" spans="1:16" x14ac:dyDescent="0.3">
      <c r="A244" s="31" t="s">
        <v>6</v>
      </c>
      <c r="B244" s="31" t="s">
        <v>7</v>
      </c>
      <c r="C244" s="17">
        <v>43703</v>
      </c>
      <c r="D244" s="16">
        <v>0</v>
      </c>
      <c r="E244" s="16">
        <v>743.1</v>
      </c>
      <c r="F244" s="16">
        <v>14406220</v>
      </c>
      <c r="H244" s="3">
        <v>43703</v>
      </c>
      <c r="I244" s="4">
        <v>743.1</v>
      </c>
      <c r="J244" s="4">
        <v>14406220</v>
      </c>
      <c r="K244" s="4">
        <v>31.78</v>
      </c>
      <c r="L244" s="4">
        <v>109550</v>
      </c>
      <c r="M244" s="4">
        <v>406.95</v>
      </c>
      <c r="N244" s="4">
        <v>17042550</v>
      </c>
      <c r="O244" s="4">
        <v>3.972</v>
      </c>
      <c r="P244" s="4">
        <v>381400</v>
      </c>
    </row>
    <row r="245" spans="1:16" x14ac:dyDescent="0.3">
      <c r="A245" s="31" t="s">
        <v>6</v>
      </c>
      <c r="B245" s="31" t="s">
        <v>7</v>
      </c>
      <c r="C245" s="17">
        <v>43710</v>
      </c>
      <c r="D245" s="16">
        <v>0</v>
      </c>
      <c r="E245" s="16">
        <v>753</v>
      </c>
      <c r="F245" s="16">
        <v>7756528</v>
      </c>
      <c r="H245" s="3">
        <v>43710</v>
      </c>
      <c r="I245" s="4">
        <v>753</v>
      </c>
      <c r="J245" s="4">
        <v>7756528</v>
      </c>
      <c r="K245" s="4">
        <v>35.5</v>
      </c>
      <c r="L245" s="4">
        <v>213330</v>
      </c>
      <c r="M245" s="4">
        <v>422.9</v>
      </c>
      <c r="N245" s="4">
        <v>21571740</v>
      </c>
      <c r="O245" s="4">
        <v>3.9860000000000002</v>
      </c>
      <c r="P245" s="4">
        <v>211100</v>
      </c>
    </row>
    <row r="246" spans="1:16" x14ac:dyDescent="0.3">
      <c r="A246" s="31" t="s">
        <v>6</v>
      </c>
      <c r="B246" s="31" t="s">
        <v>7</v>
      </c>
      <c r="C246" s="17">
        <v>43717</v>
      </c>
      <c r="D246" s="16">
        <v>0</v>
      </c>
      <c r="E246" s="16">
        <v>733.3</v>
      </c>
      <c r="F246" s="16">
        <v>7858174</v>
      </c>
      <c r="H246" s="3">
        <v>43717</v>
      </c>
      <c r="I246" s="4">
        <v>733.3</v>
      </c>
      <c r="J246" s="4">
        <v>7858174</v>
      </c>
      <c r="K246" s="4">
        <v>37.479999999999997</v>
      </c>
      <c r="L246" s="4">
        <v>59320</v>
      </c>
      <c r="M246" s="4">
        <v>410.05</v>
      </c>
      <c r="N246" s="4">
        <v>18427840</v>
      </c>
      <c r="O246" s="4">
        <v>3.9319999999999999</v>
      </c>
      <c r="P246" s="4">
        <v>322800</v>
      </c>
    </row>
    <row r="247" spans="1:16" x14ac:dyDescent="0.3">
      <c r="A247" s="31" t="s">
        <v>6</v>
      </c>
      <c r="B247" s="31" t="s">
        <v>7</v>
      </c>
      <c r="C247" s="17">
        <v>43724</v>
      </c>
      <c r="D247" s="16">
        <v>0</v>
      </c>
      <c r="E247" s="16">
        <v>748.7</v>
      </c>
      <c r="F247" s="16">
        <v>16660819</v>
      </c>
      <c r="H247" s="3">
        <v>43724</v>
      </c>
      <c r="I247" s="4">
        <v>748.7</v>
      </c>
      <c r="J247" s="4">
        <v>16660819</v>
      </c>
      <c r="K247" s="4">
        <v>35</v>
      </c>
      <c r="L247" s="4">
        <v>77960</v>
      </c>
      <c r="M247" s="4">
        <v>428.3</v>
      </c>
      <c r="N247" s="4">
        <v>45428040</v>
      </c>
      <c r="O247" s="4">
        <v>3.93</v>
      </c>
      <c r="P247" s="4">
        <v>425800</v>
      </c>
    </row>
    <row r="248" spans="1:16" x14ac:dyDescent="0.3">
      <c r="A248" s="31" t="s">
        <v>6</v>
      </c>
      <c r="B248" s="31" t="s">
        <v>7</v>
      </c>
      <c r="C248" s="17">
        <v>43731</v>
      </c>
      <c r="D248" s="16">
        <v>0</v>
      </c>
      <c r="E248" s="16">
        <v>697.5</v>
      </c>
      <c r="F248" s="16">
        <v>11310517</v>
      </c>
      <c r="H248" s="3">
        <v>43731</v>
      </c>
      <c r="I248" s="4">
        <v>697.5</v>
      </c>
      <c r="J248" s="4">
        <v>11310517</v>
      </c>
      <c r="K248" s="4">
        <v>34.659999999999997</v>
      </c>
      <c r="L248" s="4">
        <v>32760</v>
      </c>
      <c r="M248" s="4">
        <v>422.5</v>
      </c>
      <c r="N248" s="4">
        <v>16667130</v>
      </c>
      <c r="O248" s="4">
        <v>3.7679999999999998</v>
      </c>
      <c r="P248" s="4">
        <v>172400</v>
      </c>
    </row>
    <row r="249" spans="1:16" x14ac:dyDescent="0.3">
      <c r="A249" s="31" t="s">
        <v>6</v>
      </c>
      <c r="B249" s="31" t="s">
        <v>7</v>
      </c>
      <c r="C249" s="17">
        <v>43738</v>
      </c>
      <c r="D249" s="16">
        <v>0</v>
      </c>
      <c r="E249" s="16">
        <v>681.5</v>
      </c>
      <c r="F249" s="16">
        <v>8347051</v>
      </c>
      <c r="H249" s="3">
        <v>43738</v>
      </c>
      <c r="I249" s="4">
        <v>681.5</v>
      </c>
      <c r="J249" s="4">
        <v>8347051</v>
      </c>
      <c r="K249" s="4">
        <v>34.28</v>
      </c>
      <c r="L249" s="4">
        <v>220160</v>
      </c>
      <c r="M249" s="4">
        <v>415</v>
      </c>
      <c r="N249" s="4">
        <v>14908780</v>
      </c>
      <c r="O249" s="4">
        <v>3.5019999999999998</v>
      </c>
      <c r="P249" s="4">
        <v>181900</v>
      </c>
    </row>
    <row r="250" spans="1:16" x14ac:dyDescent="0.3">
      <c r="A250" s="31" t="s">
        <v>6</v>
      </c>
      <c r="B250" s="31" t="s">
        <v>7</v>
      </c>
      <c r="C250" s="17">
        <v>43745</v>
      </c>
      <c r="D250" s="16">
        <v>0</v>
      </c>
      <c r="E250" s="16">
        <v>709.7</v>
      </c>
      <c r="F250" s="16">
        <v>5059278</v>
      </c>
      <c r="H250" s="3">
        <v>43745</v>
      </c>
      <c r="I250" s="4">
        <v>709.7</v>
      </c>
      <c r="J250" s="4">
        <v>5059278</v>
      </c>
      <c r="K250" s="4">
        <v>33.72</v>
      </c>
      <c r="L250" s="4">
        <v>177400</v>
      </c>
      <c r="M250" s="4">
        <v>411.65</v>
      </c>
      <c r="N250" s="4">
        <v>17546070</v>
      </c>
      <c r="O250" s="4">
        <v>3.81</v>
      </c>
      <c r="P250" s="4">
        <v>544300</v>
      </c>
    </row>
    <row r="251" spans="1:16" x14ac:dyDescent="0.3">
      <c r="A251" s="31" t="s">
        <v>6</v>
      </c>
      <c r="B251" s="31" t="s">
        <v>7</v>
      </c>
      <c r="C251" s="17">
        <v>43752</v>
      </c>
      <c r="D251" s="16">
        <v>0</v>
      </c>
      <c r="E251" s="16">
        <v>706.8</v>
      </c>
      <c r="F251" s="16">
        <v>6162051</v>
      </c>
      <c r="H251" s="3">
        <v>43752</v>
      </c>
      <c r="I251" s="4">
        <v>706.8</v>
      </c>
      <c r="J251" s="4">
        <v>6162051</v>
      </c>
      <c r="K251" s="4">
        <v>32.6</v>
      </c>
      <c r="L251" s="4">
        <v>56290</v>
      </c>
      <c r="M251" s="4">
        <v>415</v>
      </c>
      <c r="N251" s="4">
        <v>11780980</v>
      </c>
      <c r="O251" s="4">
        <v>3.952</v>
      </c>
      <c r="P251" s="4">
        <v>553500</v>
      </c>
    </row>
    <row r="252" spans="1:16" x14ac:dyDescent="0.3">
      <c r="A252" s="31" t="s">
        <v>6</v>
      </c>
      <c r="B252" s="31" t="s">
        <v>7</v>
      </c>
      <c r="C252" s="17">
        <v>43759</v>
      </c>
      <c r="D252" s="16">
        <v>0</v>
      </c>
      <c r="E252" s="16">
        <v>749.6</v>
      </c>
      <c r="F252" s="16">
        <v>11029763</v>
      </c>
      <c r="H252" s="3">
        <v>43759</v>
      </c>
      <c r="I252" s="4">
        <v>749.6</v>
      </c>
      <c r="J252" s="4">
        <v>11029763</v>
      </c>
      <c r="K252" s="4">
        <v>34.78</v>
      </c>
      <c r="L252" s="4">
        <v>90310</v>
      </c>
      <c r="M252" s="4">
        <v>421.35</v>
      </c>
      <c r="N252" s="4">
        <v>16659370</v>
      </c>
      <c r="O252" s="4">
        <v>3.8820000000000001</v>
      </c>
      <c r="P252" s="4">
        <v>405900</v>
      </c>
    </row>
    <row r="253" spans="1:16" x14ac:dyDescent="0.3">
      <c r="A253" s="31" t="s">
        <v>6</v>
      </c>
      <c r="B253" s="31" t="s">
        <v>7</v>
      </c>
      <c r="C253" s="17">
        <v>43766</v>
      </c>
      <c r="D253" s="16">
        <v>0</v>
      </c>
      <c r="E253" s="16">
        <v>755.4</v>
      </c>
      <c r="F253" s="16">
        <v>8463294</v>
      </c>
      <c r="H253" s="3">
        <v>43766</v>
      </c>
      <c r="I253" s="4">
        <v>755.4</v>
      </c>
      <c r="J253" s="4">
        <v>8463294</v>
      </c>
      <c r="K253" s="4">
        <v>33.44</v>
      </c>
      <c r="L253" s="4">
        <v>20010</v>
      </c>
      <c r="M253" s="4">
        <v>434.4</v>
      </c>
      <c r="N253" s="4">
        <v>20941750</v>
      </c>
      <c r="O253" s="4">
        <v>3.99</v>
      </c>
      <c r="P253" s="4">
        <v>477700</v>
      </c>
    </row>
    <row r="254" spans="1:16" x14ac:dyDescent="0.3">
      <c r="A254" s="31" t="s">
        <v>6</v>
      </c>
      <c r="B254" s="31" t="s">
        <v>7</v>
      </c>
      <c r="C254" s="17">
        <v>43773</v>
      </c>
      <c r="D254" s="16">
        <v>0</v>
      </c>
      <c r="E254" s="16">
        <v>782.2</v>
      </c>
      <c r="F254" s="16">
        <v>7894440</v>
      </c>
      <c r="H254" s="3">
        <v>43773</v>
      </c>
      <c r="I254" s="4">
        <v>782.2</v>
      </c>
      <c r="J254" s="4">
        <v>7894440</v>
      </c>
      <c r="K254" s="4">
        <v>33.520000000000003</v>
      </c>
      <c r="L254" s="4">
        <v>31690</v>
      </c>
      <c r="M254" s="4">
        <v>454.25</v>
      </c>
      <c r="N254" s="4">
        <v>27847320</v>
      </c>
      <c r="O254" s="4">
        <v>3.8879999999999999</v>
      </c>
      <c r="P254" s="4">
        <v>280100</v>
      </c>
    </row>
    <row r="255" spans="1:16" x14ac:dyDescent="0.3">
      <c r="A255" s="31" t="s">
        <v>6</v>
      </c>
      <c r="B255" s="31" t="s">
        <v>7</v>
      </c>
      <c r="C255" s="17">
        <v>43780</v>
      </c>
      <c r="D255" s="16">
        <v>0</v>
      </c>
      <c r="E255" s="16">
        <v>764</v>
      </c>
      <c r="F255" s="16">
        <v>7798410</v>
      </c>
      <c r="H255" s="3">
        <v>43780</v>
      </c>
      <c r="I255" s="4">
        <v>764</v>
      </c>
      <c r="J255" s="4">
        <v>7798410</v>
      </c>
      <c r="K255" s="4">
        <v>33.9</v>
      </c>
      <c r="L255" s="4">
        <v>361870</v>
      </c>
      <c r="M255" s="4">
        <v>458</v>
      </c>
      <c r="N255" s="4">
        <v>21496000</v>
      </c>
      <c r="O255" s="4">
        <v>3.9319999999999999</v>
      </c>
      <c r="P255" s="4">
        <v>470600</v>
      </c>
    </row>
    <row r="256" spans="1:16" x14ac:dyDescent="0.3">
      <c r="A256" s="31" t="s">
        <v>6</v>
      </c>
      <c r="B256" s="31" t="s">
        <v>7</v>
      </c>
      <c r="C256" s="17">
        <v>43787</v>
      </c>
      <c r="D256" s="16">
        <v>0</v>
      </c>
      <c r="E256" s="16">
        <v>761.2</v>
      </c>
      <c r="F256" s="16">
        <v>7426691</v>
      </c>
      <c r="H256" s="3">
        <v>43787</v>
      </c>
      <c r="I256" s="4">
        <v>761.2</v>
      </c>
      <c r="J256" s="4">
        <v>7426691</v>
      </c>
      <c r="K256" s="4">
        <v>32.08</v>
      </c>
      <c r="L256" s="4">
        <v>242140</v>
      </c>
      <c r="M256" s="4">
        <v>453</v>
      </c>
      <c r="N256" s="4">
        <v>14601840</v>
      </c>
      <c r="O256" s="4">
        <v>4.03</v>
      </c>
      <c r="P256" s="4">
        <v>579500</v>
      </c>
    </row>
    <row r="257" spans="1:16" x14ac:dyDescent="0.3">
      <c r="A257" s="31" t="s">
        <v>6</v>
      </c>
      <c r="B257" s="31" t="s">
        <v>7</v>
      </c>
      <c r="C257" s="17">
        <v>43794</v>
      </c>
      <c r="D257" s="16">
        <v>0</v>
      </c>
      <c r="E257" s="16">
        <v>740.4</v>
      </c>
      <c r="F257" s="16">
        <v>9941735</v>
      </c>
      <c r="H257" s="3">
        <v>43794</v>
      </c>
      <c r="I257" s="4">
        <v>740.4</v>
      </c>
      <c r="J257" s="4">
        <v>9941735</v>
      </c>
      <c r="K257" s="4">
        <v>31</v>
      </c>
      <c r="L257" s="4">
        <v>192560</v>
      </c>
      <c r="M257" s="4">
        <v>441</v>
      </c>
      <c r="N257" s="4">
        <v>16741470</v>
      </c>
      <c r="O257" s="4">
        <v>3.99</v>
      </c>
      <c r="P257" s="4">
        <v>1104300</v>
      </c>
    </row>
    <row r="258" spans="1:16" x14ac:dyDescent="0.3">
      <c r="A258" s="31" t="s">
        <v>6</v>
      </c>
      <c r="B258" s="31" t="s">
        <v>7</v>
      </c>
      <c r="C258" s="17">
        <v>43801</v>
      </c>
      <c r="D258" s="16">
        <v>0</v>
      </c>
      <c r="E258" s="16">
        <v>752.3</v>
      </c>
      <c r="F258" s="16">
        <v>7543895</v>
      </c>
      <c r="H258" s="3">
        <v>43801</v>
      </c>
      <c r="I258" s="4">
        <v>752.3</v>
      </c>
      <c r="J258" s="4">
        <v>7543895</v>
      </c>
      <c r="K258" s="4">
        <v>30</v>
      </c>
      <c r="L258" s="4">
        <v>132400</v>
      </c>
      <c r="M258" s="4">
        <v>446</v>
      </c>
      <c r="N258" s="4">
        <v>15424800</v>
      </c>
      <c r="O258" s="4">
        <v>4.0199999999999996</v>
      </c>
      <c r="P258" s="4">
        <v>806200</v>
      </c>
    </row>
    <row r="259" spans="1:16" x14ac:dyDescent="0.3">
      <c r="A259" s="31" t="s">
        <v>6</v>
      </c>
      <c r="B259" s="31" t="s">
        <v>7</v>
      </c>
      <c r="C259" s="17">
        <v>43808</v>
      </c>
      <c r="D259" s="16">
        <v>0</v>
      </c>
      <c r="E259" s="16">
        <v>793.2</v>
      </c>
      <c r="F259" s="16">
        <v>10540735</v>
      </c>
      <c r="H259" s="3">
        <v>43808</v>
      </c>
      <c r="I259" s="4">
        <v>793.2</v>
      </c>
      <c r="J259" s="4">
        <v>10540735</v>
      </c>
      <c r="K259" s="4">
        <v>32</v>
      </c>
      <c r="L259" s="4">
        <v>347220</v>
      </c>
      <c r="M259" s="4">
        <v>451.1</v>
      </c>
      <c r="N259" s="4">
        <v>18631550</v>
      </c>
      <c r="O259" s="4">
        <v>3.9980000000000002</v>
      </c>
      <c r="P259" s="4">
        <v>935900</v>
      </c>
    </row>
    <row r="260" spans="1:16" x14ac:dyDescent="0.3">
      <c r="A260" s="31" t="s">
        <v>6</v>
      </c>
      <c r="B260" s="31" t="s">
        <v>7</v>
      </c>
      <c r="C260" s="17">
        <v>43815</v>
      </c>
      <c r="D260" s="16">
        <v>0</v>
      </c>
      <c r="E260" s="16">
        <v>780.8</v>
      </c>
      <c r="F260" s="16">
        <v>11465719</v>
      </c>
      <c r="H260" s="3">
        <v>43815</v>
      </c>
      <c r="I260" s="4">
        <v>780.8</v>
      </c>
      <c r="J260" s="4">
        <v>11465719</v>
      </c>
      <c r="K260" s="4">
        <v>30.06</v>
      </c>
      <c r="L260" s="4">
        <v>150820</v>
      </c>
      <c r="M260" s="4">
        <v>451.75</v>
      </c>
      <c r="N260" s="4">
        <v>23542400</v>
      </c>
      <c r="O260" s="4">
        <v>4.0039999999999996</v>
      </c>
      <c r="P260" s="4">
        <v>1068900</v>
      </c>
    </row>
    <row r="261" spans="1:16" x14ac:dyDescent="0.3">
      <c r="A261" s="31" t="s">
        <v>6</v>
      </c>
      <c r="B261" s="31" t="s">
        <v>7</v>
      </c>
      <c r="C261" s="17">
        <v>43822</v>
      </c>
      <c r="D261" s="16">
        <v>0</v>
      </c>
      <c r="E261" s="16">
        <v>770</v>
      </c>
      <c r="F261" s="16">
        <v>6636544</v>
      </c>
      <c r="H261" s="3">
        <v>43822</v>
      </c>
      <c r="I261" s="4">
        <v>770</v>
      </c>
      <c r="J261" s="4">
        <v>6636544</v>
      </c>
      <c r="K261" s="4">
        <v>29.96</v>
      </c>
      <c r="L261" s="4">
        <v>39630</v>
      </c>
      <c r="M261" s="4">
        <v>453.5</v>
      </c>
      <c r="N261" s="4">
        <v>10793310</v>
      </c>
      <c r="O261" s="4">
        <v>3.9980000000000002</v>
      </c>
      <c r="P261" s="4">
        <v>714400</v>
      </c>
    </row>
    <row r="262" spans="1:16" x14ac:dyDescent="0.3">
      <c r="A262" s="31" t="s">
        <v>6</v>
      </c>
      <c r="B262" s="31" t="s">
        <v>7</v>
      </c>
      <c r="C262" s="17">
        <v>43829</v>
      </c>
      <c r="D262" s="16">
        <v>0</v>
      </c>
      <c r="E262" s="16">
        <v>776.7</v>
      </c>
      <c r="F262" s="16">
        <v>4533664</v>
      </c>
      <c r="H262" s="3">
        <v>43829</v>
      </c>
      <c r="I262" s="4">
        <v>776.7</v>
      </c>
      <c r="J262" s="4">
        <v>4533664</v>
      </c>
      <c r="K262" s="4">
        <v>29.78</v>
      </c>
      <c r="L262" s="4">
        <v>38600</v>
      </c>
      <c r="M262" s="4">
        <v>456.9</v>
      </c>
      <c r="N262" s="4">
        <v>7631930</v>
      </c>
      <c r="O262" s="4">
        <v>3.988</v>
      </c>
      <c r="P262" s="4">
        <v>128800</v>
      </c>
    </row>
    <row r="263" spans="1:16" x14ac:dyDescent="0.3">
      <c r="A263" s="31" t="s">
        <v>6</v>
      </c>
      <c r="B263" s="31" t="s">
        <v>7</v>
      </c>
      <c r="C263" s="17">
        <v>43836</v>
      </c>
      <c r="D263" s="16">
        <v>0</v>
      </c>
      <c r="E263" s="16">
        <v>801</v>
      </c>
      <c r="F263" s="16">
        <v>11048932</v>
      </c>
      <c r="H263" s="3">
        <v>43836</v>
      </c>
      <c r="I263" s="4">
        <v>801</v>
      </c>
      <c r="J263" s="4">
        <v>11048932</v>
      </c>
      <c r="K263" s="4">
        <v>29.92</v>
      </c>
      <c r="L263" s="4">
        <v>39010</v>
      </c>
      <c r="M263" s="4">
        <v>473.5</v>
      </c>
      <c r="N263" s="4">
        <v>27758630</v>
      </c>
      <c r="O263" s="4">
        <v>4.1580000000000004</v>
      </c>
      <c r="P263" s="4">
        <v>426800</v>
      </c>
    </row>
    <row r="264" spans="1:16" x14ac:dyDescent="0.3">
      <c r="A264" s="31" t="s">
        <v>6</v>
      </c>
      <c r="B264" s="31" t="s">
        <v>7</v>
      </c>
      <c r="C264" s="17">
        <v>43843</v>
      </c>
      <c r="D264" s="16">
        <v>0</v>
      </c>
      <c r="E264" s="16">
        <v>809.6</v>
      </c>
      <c r="F264" s="16">
        <v>9839733</v>
      </c>
      <c r="H264" s="3">
        <v>43843</v>
      </c>
      <c r="I264" s="4">
        <v>809.6</v>
      </c>
      <c r="J264" s="4">
        <v>9839733</v>
      </c>
      <c r="K264" s="4">
        <v>31.42</v>
      </c>
      <c r="L264" s="4">
        <v>293210</v>
      </c>
      <c r="M264" s="4">
        <v>485.15</v>
      </c>
      <c r="N264" s="4">
        <v>24552180</v>
      </c>
      <c r="O264" s="4">
        <v>4.1779999999999999</v>
      </c>
      <c r="P264" s="4">
        <v>185800</v>
      </c>
    </row>
    <row r="265" spans="1:16" x14ac:dyDescent="0.3">
      <c r="A265" s="31" t="s">
        <v>6</v>
      </c>
      <c r="B265" s="31" t="s">
        <v>7</v>
      </c>
      <c r="C265" s="17">
        <v>43850</v>
      </c>
      <c r="D265" s="16">
        <v>0</v>
      </c>
      <c r="E265" s="16">
        <v>795.7</v>
      </c>
      <c r="F265" s="16">
        <v>9954384</v>
      </c>
      <c r="H265" s="3">
        <v>43850</v>
      </c>
      <c r="I265" s="4">
        <v>795.7</v>
      </c>
      <c r="J265" s="4">
        <v>9954384</v>
      </c>
      <c r="K265" s="4">
        <v>31.46</v>
      </c>
      <c r="L265" s="4">
        <v>445840</v>
      </c>
      <c r="M265" s="4">
        <v>474</v>
      </c>
      <c r="N265" s="4">
        <v>25274220</v>
      </c>
      <c r="O265" s="4">
        <v>4.0519999999999996</v>
      </c>
      <c r="P265" s="4">
        <v>478800</v>
      </c>
    </row>
    <row r="266" spans="1:16" x14ac:dyDescent="0.3">
      <c r="A266" s="31" t="s">
        <v>6</v>
      </c>
      <c r="B266" s="31" t="s">
        <v>7</v>
      </c>
      <c r="C266" s="17">
        <v>43857</v>
      </c>
      <c r="D266" s="16">
        <v>0</v>
      </c>
      <c r="E266" s="16">
        <v>761</v>
      </c>
      <c r="F266" s="16">
        <v>9406764</v>
      </c>
      <c r="H266" s="3">
        <v>43857</v>
      </c>
      <c r="I266" s="4">
        <v>761</v>
      </c>
      <c r="J266" s="4">
        <v>9406764</v>
      </c>
      <c r="K266" s="4">
        <v>31.04</v>
      </c>
      <c r="L266" s="4">
        <v>325190</v>
      </c>
      <c r="M266" s="4">
        <v>480.5</v>
      </c>
      <c r="N266" s="4">
        <v>41079180</v>
      </c>
      <c r="O266" s="4">
        <v>3.92</v>
      </c>
      <c r="P266" s="4">
        <v>368800</v>
      </c>
    </row>
    <row r="267" spans="1:16" x14ac:dyDescent="0.3">
      <c r="A267" s="31" t="s">
        <v>6</v>
      </c>
      <c r="B267" s="31" t="s">
        <v>7</v>
      </c>
      <c r="C267" s="17">
        <v>43864</v>
      </c>
      <c r="D267" s="16">
        <v>0</v>
      </c>
      <c r="E267" s="16">
        <v>752</v>
      </c>
      <c r="F267" s="16">
        <v>16124638</v>
      </c>
      <c r="H267" s="3">
        <v>43864</v>
      </c>
      <c r="I267" s="4">
        <v>752</v>
      </c>
      <c r="J267" s="4">
        <v>16124638</v>
      </c>
      <c r="K267" s="4">
        <v>32.44</v>
      </c>
      <c r="L267" s="4">
        <v>197650</v>
      </c>
      <c r="M267" s="4">
        <v>463.6</v>
      </c>
      <c r="N267" s="4">
        <v>40574560</v>
      </c>
      <c r="O267" s="4">
        <v>4.758</v>
      </c>
      <c r="P267" s="4">
        <v>28496400</v>
      </c>
    </row>
    <row r="268" spans="1:16" x14ac:dyDescent="0.3">
      <c r="A268" s="31" t="s">
        <v>6</v>
      </c>
      <c r="B268" s="31" t="s">
        <v>7</v>
      </c>
      <c r="C268" s="17">
        <v>43871</v>
      </c>
      <c r="D268" s="16">
        <v>0</v>
      </c>
      <c r="E268" s="16">
        <v>763</v>
      </c>
      <c r="F268" s="16">
        <v>10793408</v>
      </c>
      <c r="H268" s="3">
        <v>43871</v>
      </c>
      <c r="I268" s="4">
        <v>763</v>
      </c>
      <c r="J268" s="4">
        <v>10793408</v>
      </c>
      <c r="K268" s="4">
        <v>31.3</v>
      </c>
      <c r="L268" s="4">
        <v>247680</v>
      </c>
      <c r="M268" s="4">
        <v>463</v>
      </c>
      <c r="N268" s="4">
        <v>29377780</v>
      </c>
      <c r="O268" s="4">
        <v>4.68</v>
      </c>
      <c r="P268" s="4">
        <v>1267200</v>
      </c>
    </row>
    <row r="269" spans="1:16" x14ac:dyDescent="0.3">
      <c r="A269" s="31" t="s">
        <v>8</v>
      </c>
      <c r="B269" s="31" t="s">
        <v>7</v>
      </c>
      <c r="C269" s="17">
        <v>42009</v>
      </c>
      <c r="D269" s="16">
        <v>0</v>
      </c>
      <c r="E269" s="16">
        <v>12.35</v>
      </c>
      <c r="F269" s="16">
        <v>94100</v>
      </c>
    </row>
    <row r="270" spans="1:16" x14ac:dyDescent="0.3">
      <c r="A270" s="31" t="s">
        <v>8</v>
      </c>
      <c r="B270" s="31" t="s">
        <v>7</v>
      </c>
      <c r="C270" s="17">
        <v>42016</v>
      </c>
      <c r="D270" s="16">
        <v>0</v>
      </c>
      <c r="E270" s="16">
        <v>12.95</v>
      </c>
      <c r="F270" s="16">
        <v>134880</v>
      </c>
    </row>
    <row r="271" spans="1:16" x14ac:dyDescent="0.3">
      <c r="A271" s="31" t="s">
        <v>8</v>
      </c>
      <c r="B271" s="31" t="s">
        <v>7</v>
      </c>
      <c r="C271" s="17">
        <v>42023</v>
      </c>
      <c r="D271" s="16">
        <v>0</v>
      </c>
      <c r="E271" s="16">
        <v>13.25</v>
      </c>
      <c r="F271" s="16">
        <v>127980</v>
      </c>
    </row>
    <row r="272" spans="1:16" x14ac:dyDescent="0.3">
      <c r="A272" s="31" t="s">
        <v>8</v>
      </c>
      <c r="B272" s="31" t="s">
        <v>7</v>
      </c>
      <c r="C272" s="17">
        <v>42030</v>
      </c>
      <c r="D272" s="16">
        <v>0</v>
      </c>
      <c r="E272" s="16">
        <v>12.7</v>
      </c>
      <c r="F272" s="16">
        <v>189710</v>
      </c>
    </row>
    <row r="273" spans="1:6" x14ac:dyDescent="0.3">
      <c r="A273" s="31" t="s">
        <v>8</v>
      </c>
      <c r="B273" s="31" t="s">
        <v>7</v>
      </c>
      <c r="C273" s="17">
        <v>42037</v>
      </c>
      <c r="D273" s="16">
        <v>0</v>
      </c>
      <c r="E273" s="16">
        <v>12.6</v>
      </c>
      <c r="F273" s="16">
        <v>92570</v>
      </c>
    </row>
    <row r="274" spans="1:6" x14ac:dyDescent="0.3">
      <c r="A274" s="31" t="s">
        <v>8</v>
      </c>
      <c r="B274" s="31" t="s">
        <v>7</v>
      </c>
      <c r="C274" s="17">
        <v>42044</v>
      </c>
      <c r="D274" s="16">
        <v>0</v>
      </c>
      <c r="E274" s="16">
        <v>13.65</v>
      </c>
      <c r="F274" s="16">
        <v>198170</v>
      </c>
    </row>
    <row r="275" spans="1:6" x14ac:dyDescent="0.3">
      <c r="A275" s="31" t="s">
        <v>8</v>
      </c>
      <c r="B275" s="31" t="s">
        <v>7</v>
      </c>
      <c r="C275" s="17">
        <v>42051</v>
      </c>
      <c r="D275" s="16">
        <v>0</v>
      </c>
      <c r="E275" s="16">
        <v>14.05</v>
      </c>
      <c r="F275" s="16">
        <v>307720</v>
      </c>
    </row>
    <row r="276" spans="1:6" x14ac:dyDescent="0.3">
      <c r="A276" s="31" t="s">
        <v>8</v>
      </c>
      <c r="B276" s="31" t="s">
        <v>7</v>
      </c>
      <c r="C276" s="17">
        <v>42058</v>
      </c>
      <c r="D276" s="16">
        <v>0</v>
      </c>
      <c r="E276" s="16">
        <v>16.55</v>
      </c>
      <c r="F276" s="16">
        <v>544720</v>
      </c>
    </row>
    <row r="277" spans="1:6" x14ac:dyDescent="0.3">
      <c r="A277" s="31" t="s">
        <v>8</v>
      </c>
      <c r="B277" s="31" t="s">
        <v>7</v>
      </c>
      <c r="C277" s="17">
        <v>42065</v>
      </c>
      <c r="D277" s="16">
        <v>0</v>
      </c>
      <c r="E277" s="16">
        <v>17.7</v>
      </c>
      <c r="F277" s="16">
        <v>638280</v>
      </c>
    </row>
    <row r="278" spans="1:6" x14ac:dyDescent="0.3">
      <c r="A278" s="31" t="s">
        <v>8</v>
      </c>
      <c r="B278" s="31" t="s">
        <v>7</v>
      </c>
      <c r="C278" s="17">
        <v>42072</v>
      </c>
      <c r="D278" s="16">
        <v>0</v>
      </c>
      <c r="E278" s="16">
        <v>17.95</v>
      </c>
      <c r="F278" s="16">
        <v>131530</v>
      </c>
    </row>
    <row r="279" spans="1:6" x14ac:dyDescent="0.3">
      <c r="A279" s="31" t="s">
        <v>8</v>
      </c>
      <c r="B279" s="31" t="s">
        <v>7</v>
      </c>
      <c r="C279" s="17">
        <v>42079</v>
      </c>
      <c r="D279" s="16">
        <v>0</v>
      </c>
      <c r="E279" s="16">
        <v>17.350000000000001</v>
      </c>
      <c r="F279" s="16">
        <v>138140</v>
      </c>
    </row>
    <row r="280" spans="1:6" x14ac:dyDescent="0.3">
      <c r="A280" s="31" t="s">
        <v>8</v>
      </c>
      <c r="B280" s="31" t="s">
        <v>7</v>
      </c>
      <c r="C280" s="17">
        <v>42086</v>
      </c>
      <c r="D280" s="16">
        <v>0</v>
      </c>
      <c r="E280" s="16">
        <v>16.55</v>
      </c>
      <c r="F280" s="16">
        <v>91390</v>
      </c>
    </row>
    <row r="281" spans="1:6" x14ac:dyDescent="0.3">
      <c r="A281" s="31" t="s">
        <v>8</v>
      </c>
      <c r="B281" s="31" t="s">
        <v>7</v>
      </c>
      <c r="C281" s="17">
        <v>42093</v>
      </c>
      <c r="D281" s="16">
        <v>0</v>
      </c>
      <c r="E281" s="16">
        <v>17.25</v>
      </c>
      <c r="F281" s="16">
        <v>68570</v>
      </c>
    </row>
    <row r="282" spans="1:6" x14ac:dyDescent="0.3">
      <c r="A282" s="31" t="s">
        <v>8</v>
      </c>
      <c r="B282" s="31" t="s">
        <v>7</v>
      </c>
      <c r="C282" s="17">
        <v>42100</v>
      </c>
      <c r="D282" s="16">
        <v>0</v>
      </c>
      <c r="E282" s="16">
        <v>16.649999999999999</v>
      </c>
      <c r="F282" s="16">
        <v>72590</v>
      </c>
    </row>
    <row r="283" spans="1:6" x14ac:dyDescent="0.3">
      <c r="A283" s="31" t="s">
        <v>8</v>
      </c>
      <c r="B283" s="31" t="s">
        <v>7</v>
      </c>
      <c r="C283" s="17">
        <v>42107</v>
      </c>
      <c r="D283" s="16">
        <v>0</v>
      </c>
      <c r="E283" s="16">
        <v>16.5</v>
      </c>
      <c r="F283" s="16">
        <v>35230</v>
      </c>
    </row>
    <row r="284" spans="1:6" x14ac:dyDescent="0.3">
      <c r="A284" s="31" t="s">
        <v>8</v>
      </c>
      <c r="B284" s="31" t="s">
        <v>7</v>
      </c>
      <c r="C284" s="17">
        <v>42114</v>
      </c>
      <c r="D284" s="16">
        <v>0</v>
      </c>
      <c r="E284" s="16">
        <v>16.2</v>
      </c>
      <c r="F284" s="16">
        <v>25080</v>
      </c>
    </row>
    <row r="285" spans="1:6" x14ac:dyDescent="0.3">
      <c r="A285" s="31" t="s">
        <v>8</v>
      </c>
      <c r="B285" s="31" t="s">
        <v>7</v>
      </c>
      <c r="C285" s="17">
        <v>42121</v>
      </c>
      <c r="D285" s="16">
        <v>0</v>
      </c>
      <c r="E285" s="16">
        <v>15.15</v>
      </c>
      <c r="F285" s="16">
        <v>77550</v>
      </c>
    </row>
    <row r="286" spans="1:6" x14ac:dyDescent="0.3">
      <c r="A286" s="31" t="s">
        <v>8</v>
      </c>
      <c r="B286" s="31" t="s">
        <v>7</v>
      </c>
      <c r="C286" s="17">
        <v>42128</v>
      </c>
      <c r="D286" s="16">
        <v>0</v>
      </c>
      <c r="E286" s="16">
        <v>15.95</v>
      </c>
      <c r="F286" s="16">
        <v>69330</v>
      </c>
    </row>
    <row r="287" spans="1:6" x14ac:dyDescent="0.3">
      <c r="A287" s="31" t="s">
        <v>8</v>
      </c>
      <c r="B287" s="31" t="s">
        <v>7</v>
      </c>
      <c r="C287" s="17">
        <v>42135</v>
      </c>
      <c r="D287" s="16">
        <v>0</v>
      </c>
      <c r="E287" s="16">
        <v>16.3</v>
      </c>
      <c r="F287" s="16">
        <v>188050</v>
      </c>
    </row>
    <row r="288" spans="1:6" x14ac:dyDescent="0.3">
      <c r="A288" s="31" t="s">
        <v>8</v>
      </c>
      <c r="B288" s="31" t="s">
        <v>7</v>
      </c>
      <c r="C288" s="17">
        <v>42142</v>
      </c>
      <c r="D288" s="16">
        <v>0</v>
      </c>
      <c r="E288" s="16">
        <v>17.25</v>
      </c>
      <c r="F288" s="16">
        <v>205670</v>
      </c>
    </row>
    <row r="289" spans="1:6" x14ac:dyDescent="0.3">
      <c r="A289" s="31" t="s">
        <v>8</v>
      </c>
      <c r="B289" s="31" t="s">
        <v>7</v>
      </c>
      <c r="C289" s="17">
        <v>42149</v>
      </c>
      <c r="D289" s="16">
        <v>0</v>
      </c>
      <c r="E289" s="16">
        <v>17.100000000000001</v>
      </c>
      <c r="F289" s="16">
        <v>17790</v>
      </c>
    </row>
    <row r="290" spans="1:6" x14ac:dyDescent="0.3">
      <c r="A290" s="31" t="s">
        <v>8</v>
      </c>
      <c r="B290" s="31" t="s">
        <v>7</v>
      </c>
      <c r="C290" s="17">
        <v>42156</v>
      </c>
      <c r="D290" s="16">
        <v>0</v>
      </c>
      <c r="E290" s="16">
        <v>16.399999999999999</v>
      </c>
      <c r="F290" s="16">
        <v>51280</v>
      </c>
    </row>
    <row r="291" spans="1:6" x14ac:dyDescent="0.3">
      <c r="A291" s="31" t="s">
        <v>8</v>
      </c>
      <c r="B291" s="31" t="s">
        <v>7</v>
      </c>
      <c r="C291" s="17">
        <v>42163</v>
      </c>
      <c r="D291" s="16">
        <v>0</v>
      </c>
      <c r="E291" s="16">
        <v>16.45</v>
      </c>
      <c r="F291" s="16">
        <v>10510</v>
      </c>
    </row>
    <row r="292" spans="1:6" x14ac:dyDescent="0.3">
      <c r="A292" s="31" t="s">
        <v>8</v>
      </c>
      <c r="B292" s="31" t="s">
        <v>7</v>
      </c>
      <c r="C292" s="17">
        <v>42170</v>
      </c>
      <c r="D292" s="16">
        <v>0</v>
      </c>
      <c r="E292" s="16">
        <v>16.100000000000001</v>
      </c>
      <c r="F292" s="16">
        <v>24310</v>
      </c>
    </row>
    <row r="293" spans="1:6" x14ac:dyDescent="0.3">
      <c r="A293" s="31" t="s">
        <v>8</v>
      </c>
      <c r="B293" s="31" t="s">
        <v>7</v>
      </c>
      <c r="C293" s="17">
        <v>42177</v>
      </c>
      <c r="D293" s="16">
        <v>0</v>
      </c>
      <c r="E293" s="16">
        <v>16</v>
      </c>
      <c r="F293" s="16">
        <v>259400</v>
      </c>
    </row>
    <row r="294" spans="1:6" x14ac:dyDescent="0.3">
      <c r="A294" s="31" t="s">
        <v>8</v>
      </c>
      <c r="B294" s="31" t="s">
        <v>7</v>
      </c>
      <c r="C294" s="17">
        <v>42184</v>
      </c>
      <c r="D294" s="16">
        <v>0</v>
      </c>
      <c r="E294" s="16">
        <v>15.65</v>
      </c>
      <c r="F294" s="16">
        <v>282190</v>
      </c>
    </row>
    <row r="295" spans="1:6" x14ac:dyDescent="0.3">
      <c r="A295" s="31" t="s">
        <v>8</v>
      </c>
      <c r="B295" s="31" t="s">
        <v>7</v>
      </c>
      <c r="C295" s="17">
        <v>42191</v>
      </c>
      <c r="D295" s="16">
        <v>0</v>
      </c>
      <c r="E295" s="16">
        <v>15.55</v>
      </c>
      <c r="F295" s="16">
        <v>1270080</v>
      </c>
    </row>
    <row r="296" spans="1:6" x14ac:dyDescent="0.3">
      <c r="A296" s="31" t="s">
        <v>8</v>
      </c>
      <c r="B296" s="31" t="s">
        <v>7</v>
      </c>
      <c r="C296" s="17">
        <v>42198</v>
      </c>
      <c r="D296" s="16">
        <v>0</v>
      </c>
      <c r="E296" s="16">
        <v>15.65</v>
      </c>
      <c r="F296" s="16">
        <v>13320</v>
      </c>
    </row>
    <row r="297" spans="1:6" x14ac:dyDescent="0.3">
      <c r="A297" s="31" t="s">
        <v>8</v>
      </c>
      <c r="B297" s="31" t="s">
        <v>7</v>
      </c>
      <c r="C297" s="17">
        <v>42205</v>
      </c>
      <c r="D297" s="16">
        <v>0</v>
      </c>
      <c r="E297" s="16">
        <v>15</v>
      </c>
      <c r="F297" s="16">
        <v>49850</v>
      </c>
    </row>
    <row r="298" spans="1:6" x14ac:dyDescent="0.3">
      <c r="A298" s="31" t="s">
        <v>8</v>
      </c>
      <c r="B298" s="31" t="s">
        <v>7</v>
      </c>
      <c r="C298" s="17">
        <v>42212</v>
      </c>
      <c r="D298" s="16">
        <v>0</v>
      </c>
      <c r="E298" s="16">
        <v>15</v>
      </c>
      <c r="F298" s="16">
        <v>19260</v>
      </c>
    </row>
    <row r="299" spans="1:6" x14ac:dyDescent="0.3">
      <c r="A299" s="31" t="s">
        <v>8</v>
      </c>
      <c r="B299" s="31" t="s">
        <v>7</v>
      </c>
      <c r="C299" s="17">
        <v>42219</v>
      </c>
      <c r="D299" s="16">
        <v>0</v>
      </c>
      <c r="E299" s="16">
        <v>15</v>
      </c>
      <c r="F299" s="16">
        <v>29820</v>
      </c>
    </row>
    <row r="300" spans="1:6" x14ac:dyDescent="0.3">
      <c r="A300" s="31" t="s">
        <v>8</v>
      </c>
      <c r="B300" s="31" t="s">
        <v>7</v>
      </c>
      <c r="C300" s="17">
        <v>42226</v>
      </c>
      <c r="D300" s="16">
        <v>0</v>
      </c>
      <c r="E300" s="16">
        <v>14.8</v>
      </c>
      <c r="F300" s="16">
        <v>30830</v>
      </c>
    </row>
    <row r="301" spans="1:6" x14ac:dyDescent="0.3">
      <c r="A301" s="31" t="s">
        <v>8</v>
      </c>
      <c r="B301" s="31" t="s">
        <v>7</v>
      </c>
      <c r="C301" s="17">
        <v>42233</v>
      </c>
      <c r="D301" s="16">
        <v>0</v>
      </c>
      <c r="E301" s="16">
        <v>14.05</v>
      </c>
      <c r="F301" s="16">
        <v>11140</v>
      </c>
    </row>
    <row r="302" spans="1:6" x14ac:dyDescent="0.3">
      <c r="A302" s="31" t="s">
        <v>8</v>
      </c>
      <c r="B302" s="31" t="s">
        <v>7</v>
      </c>
      <c r="C302" s="17">
        <v>42240</v>
      </c>
      <c r="D302" s="16">
        <v>0</v>
      </c>
      <c r="E302" s="16">
        <v>14.15</v>
      </c>
      <c r="F302" s="16">
        <v>73810</v>
      </c>
    </row>
    <row r="303" spans="1:6" x14ac:dyDescent="0.3">
      <c r="A303" s="31" t="s">
        <v>8</v>
      </c>
      <c r="B303" s="31" t="s">
        <v>7</v>
      </c>
      <c r="C303" s="17">
        <v>42247</v>
      </c>
      <c r="D303" s="16">
        <v>0</v>
      </c>
      <c r="E303" s="16">
        <v>14.2</v>
      </c>
      <c r="F303" s="16">
        <v>16390</v>
      </c>
    </row>
    <row r="304" spans="1:6" x14ac:dyDescent="0.3">
      <c r="A304" s="31" t="s">
        <v>8</v>
      </c>
      <c r="B304" s="31" t="s">
        <v>7</v>
      </c>
      <c r="C304" s="17">
        <v>42254</v>
      </c>
      <c r="D304" s="16">
        <v>0</v>
      </c>
      <c r="E304" s="16">
        <v>14.5</v>
      </c>
      <c r="F304" s="16">
        <v>9700</v>
      </c>
    </row>
    <row r="305" spans="1:6" x14ac:dyDescent="0.3">
      <c r="A305" s="31" t="s">
        <v>8</v>
      </c>
      <c r="B305" s="31" t="s">
        <v>7</v>
      </c>
      <c r="C305" s="17">
        <v>42261</v>
      </c>
      <c r="D305" s="16">
        <v>0</v>
      </c>
      <c r="E305" s="16">
        <v>13.9</v>
      </c>
      <c r="F305" s="16">
        <v>16950</v>
      </c>
    </row>
    <row r="306" spans="1:6" x14ac:dyDescent="0.3">
      <c r="A306" s="31" t="s">
        <v>8</v>
      </c>
      <c r="B306" s="31" t="s">
        <v>7</v>
      </c>
      <c r="C306" s="17">
        <v>42268</v>
      </c>
      <c r="D306" s="16">
        <v>0</v>
      </c>
      <c r="E306" s="16">
        <v>13.8</v>
      </c>
      <c r="F306" s="16">
        <v>15880</v>
      </c>
    </row>
    <row r="307" spans="1:6" x14ac:dyDescent="0.3">
      <c r="A307" s="31" t="s">
        <v>8</v>
      </c>
      <c r="B307" s="31" t="s">
        <v>7</v>
      </c>
      <c r="C307" s="17">
        <v>42275</v>
      </c>
      <c r="D307" s="16">
        <v>0</v>
      </c>
      <c r="E307" s="16">
        <v>13.45</v>
      </c>
      <c r="F307" s="16">
        <v>31770</v>
      </c>
    </row>
    <row r="308" spans="1:6" x14ac:dyDescent="0.3">
      <c r="A308" s="31" t="s">
        <v>8</v>
      </c>
      <c r="B308" s="31" t="s">
        <v>7</v>
      </c>
      <c r="C308" s="17">
        <v>42282</v>
      </c>
      <c r="D308" s="16">
        <v>0</v>
      </c>
      <c r="E308" s="16">
        <v>13.6</v>
      </c>
      <c r="F308" s="16">
        <v>9880</v>
      </c>
    </row>
    <row r="309" spans="1:6" x14ac:dyDescent="0.3">
      <c r="A309" s="31" t="s">
        <v>8</v>
      </c>
      <c r="B309" s="31" t="s">
        <v>7</v>
      </c>
      <c r="C309" s="17">
        <v>42289</v>
      </c>
      <c r="D309" s="16">
        <v>0</v>
      </c>
      <c r="E309" s="16">
        <v>13.45</v>
      </c>
      <c r="F309" s="16">
        <v>21240</v>
      </c>
    </row>
    <row r="310" spans="1:6" x14ac:dyDescent="0.3">
      <c r="A310" s="31" t="s">
        <v>8</v>
      </c>
      <c r="B310" s="31" t="s">
        <v>7</v>
      </c>
      <c r="C310" s="17">
        <v>42296</v>
      </c>
      <c r="D310" s="16">
        <v>0</v>
      </c>
      <c r="E310" s="16">
        <v>14</v>
      </c>
      <c r="F310" s="16">
        <v>36920</v>
      </c>
    </row>
    <row r="311" spans="1:6" x14ac:dyDescent="0.3">
      <c r="A311" s="31" t="s">
        <v>8</v>
      </c>
      <c r="B311" s="31" t="s">
        <v>7</v>
      </c>
      <c r="C311" s="17">
        <v>42303</v>
      </c>
      <c r="D311" s="16">
        <v>0</v>
      </c>
      <c r="E311" s="16">
        <v>13.25</v>
      </c>
      <c r="F311" s="16">
        <v>42310</v>
      </c>
    </row>
    <row r="312" spans="1:6" x14ac:dyDescent="0.3">
      <c r="A312" s="31" t="s">
        <v>8</v>
      </c>
      <c r="B312" s="31" t="s">
        <v>7</v>
      </c>
      <c r="C312" s="17">
        <v>42310</v>
      </c>
      <c r="D312" s="16">
        <v>0</v>
      </c>
      <c r="E312" s="16">
        <v>13.4</v>
      </c>
      <c r="F312" s="16">
        <v>6510</v>
      </c>
    </row>
    <row r="313" spans="1:6" x14ac:dyDescent="0.3">
      <c r="A313" s="31" t="s">
        <v>8</v>
      </c>
      <c r="B313" s="31" t="s">
        <v>7</v>
      </c>
      <c r="C313" s="17">
        <v>42317</v>
      </c>
      <c r="D313" s="16">
        <v>0</v>
      </c>
      <c r="E313" s="16">
        <v>12.55</v>
      </c>
      <c r="F313" s="16">
        <v>178220</v>
      </c>
    </row>
    <row r="314" spans="1:6" x14ac:dyDescent="0.3">
      <c r="A314" s="31" t="s">
        <v>8</v>
      </c>
      <c r="B314" s="31" t="s">
        <v>7</v>
      </c>
      <c r="C314" s="17">
        <v>42324</v>
      </c>
      <c r="D314" s="16">
        <v>0</v>
      </c>
      <c r="E314" s="16">
        <v>12.8</v>
      </c>
      <c r="F314" s="16">
        <v>46240</v>
      </c>
    </row>
    <row r="315" spans="1:6" x14ac:dyDescent="0.3">
      <c r="A315" s="31" t="s">
        <v>8</v>
      </c>
      <c r="B315" s="31" t="s">
        <v>7</v>
      </c>
      <c r="C315" s="17">
        <v>42331</v>
      </c>
      <c r="D315" s="16">
        <v>0</v>
      </c>
      <c r="E315" s="16">
        <v>12.6</v>
      </c>
      <c r="F315" s="16">
        <v>40940</v>
      </c>
    </row>
    <row r="316" spans="1:6" x14ac:dyDescent="0.3">
      <c r="A316" s="31" t="s">
        <v>8</v>
      </c>
      <c r="B316" s="31" t="s">
        <v>7</v>
      </c>
      <c r="C316" s="17">
        <v>42338</v>
      </c>
      <c r="D316" s="16">
        <v>0</v>
      </c>
      <c r="E316" s="16">
        <v>12.6</v>
      </c>
      <c r="F316" s="16">
        <v>40980</v>
      </c>
    </row>
    <row r="317" spans="1:6" x14ac:dyDescent="0.3">
      <c r="A317" s="31" t="s">
        <v>8</v>
      </c>
      <c r="B317" s="31" t="s">
        <v>7</v>
      </c>
      <c r="C317" s="17">
        <v>42345</v>
      </c>
      <c r="D317" s="16">
        <v>0</v>
      </c>
      <c r="E317" s="16">
        <v>12.45</v>
      </c>
      <c r="F317" s="16">
        <v>14330</v>
      </c>
    </row>
    <row r="318" spans="1:6" x14ac:dyDescent="0.3">
      <c r="A318" s="31" t="s">
        <v>8</v>
      </c>
      <c r="B318" s="31" t="s">
        <v>7</v>
      </c>
      <c r="C318" s="17">
        <v>42352</v>
      </c>
      <c r="D318" s="16">
        <v>0</v>
      </c>
      <c r="E318" s="16">
        <v>12.45</v>
      </c>
      <c r="F318" s="16">
        <v>95680</v>
      </c>
    </row>
    <row r="319" spans="1:6" x14ac:dyDescent="0.3">
      <c r="A319" s="31" t="s">
        <v>8</v>
      </c>
      <c r="B319" s="31" t="s">
        <v>7</v>
      </c>
      <c r="C319" s="17">
        <v>42359</v>
      </c>
      <c r="D319" s="16">
        <v>0</v>
      </c>
      <c r="E319" s="16">
        <v>12.25</v>
      </c>
      <c r="F319" s="16">
        <v>197140</v>
      </c>
    </row>
    <row r="320" spans="1:6" x14ac:dyDescent="0.3">
      <c r="A320" s="31" t="s">
        <v>8</v>
      </c>
      <c r="B320" s="31" t="s">
        <v>7</v>
      </c>
      <c r="C320" s="17">
        <v>42366</v>
      </c>
      <c r="D320" s="16">
        <v>0</v>
      </c>
      <c r="E320" s="16">
        <v>12.5</v>
      </c>
      <c r="F320" s="16">
        <v>52680</v>
      </c>
    </row>
    <row r="321" spans="1:6" x14ac:dyDescent="0.3">
      <c r="A321" s="31" t="s">
        <v>8</v>
      </c>
      <c r="B321" s="31" t="s">
        <v>7</v>
      </c>
      <c r="C321" s="17">
        <v>42373</v>
      </c>
      <c r="D321" s="16">
        <v>0</v>
      </c>
      <c r="E321" s="16">
        <v>12.65</v>
      </c>
      <c r="F321" s="16">
        <v>7960</v>
      </c>
    </row>
    <row r="322" spans="1:6" x14ac:dyDescent="0.3">
      <c r="A322" s="31" t="s">
        <v>8</v>
      </c>
      <c r="B322" s="31" t="s">
        <v>7</v>
      </c>
      <c r="C322" s="17">
        <v>42380</v>
      </c>
      <c r="D322" s="16">
        <v>0</v>
      </c>
      <c r="E322" s="16">
        <v>12.2</v>
      </c>
      <c r="F322" s="16">
        <v>24750</v>
      </c>
    </row>
    <row r="323" spans="1:6" x14ac:dyDescent="0.3">
      <c r="A323" s="31" t="s">
        <v>8</v>
      </c>
      <c r="B323" s="31" t="s">
        <v>7</v>
      </c>
      <c r="C323" s="17">
        <v>42387</v>
      </c>
      <c r="D323" s="16">
        <v>0</v>
      </c>
      <c r="E323" s="16">
        <v>12.1</v>
      </c>
      <c r="F323" s="16">
        <v>30570</v>
      </c>
    </row>
    <row r="324" spans="1:6" x14ac:dyDescent="0.3">
      <c r="A324" s="31" t="s">
        <v>8</v>
      </c>
      <c r="B324" s="31" t="s">
        <v>7</v>
      </c>
      <c r="C324" s="17">
        <v>42394</v>
      </c>
      <c r="D324" s="16">
        <v>0</v>
      </c>
      <c r="E324" s="16">
        <v>12.3</v>
      </c>
      <c r="F324" s="16">
        <v>26980</v>
      </c>
    </row>
    <row r="325" spans="1:6" x14ac:dyDescent="0.3">
      <c r="A325" s="31" t="s">
        <v>8</v>
      </c>
      <c r="B325" s="31" t="s">
        <v>7</v>
      </c>
      <c r="C325" s="17">
        <v>42401</v>
      </c>
      <c r="D325" s="16">
        <v>0</v>
      </c>
      <c r="E325" s="16">
        <v>12.4</v>
      </c>
      <c r="F325" s="16">
        <v>60600</v>
      </c>
    </row>
    <row r="326" spans="1:6" x14ac:dyDescent="0.3">
      <c r="A326" s="31" t="s">
        <v>8</v>
      </c>
      <c r="B326" s="31" t="s">
        <v>7</v>
      </c>
      <c r="C326" s="17">
        <v>42408</v>
      </c>
      <c r="D326" s="16">
        <v>0</v>
      </c>
      <c r="E326" s="16">
        <v>12.25</v>
      </c>
      <c r="F326" s="16">
        <v>104460</v>
      </c>
    </row>
    <row r="327" spans="1:6" x14ac:dyDescent="0.3">
      <c r="A327" s="31" t="s">
        <v>8</v>
      </c>
      <c r="B327" s="31" t="s">
        <v>7</v>
      </c>
      <c r="C327" s="17">
        <v>42415</v>
      </c>
      <c r="D327" s="16">
        <v>0</v>
      </c>
      <c r="E327" s="16">
        <v>12.25</v>
      </c>
      <c r="F327" s="16">
        <v>72720</v>
      </c>
    </row>
    <row r="328" spans="1:6" x14ac:dyDescent="0.3">
      <c r="A328" s="31" t="s">
        <v>8</v>
      </c>
      <c r="B328" s="31" t="s">
        <v>7</v>
      </c>
      <c r="C328" s="17">
        <v>42422</v>
      </c>
      <c r="D328" s="16">
        <v>0</v>
      </c>
      <c r="E328" s="16">
        <v>12.1</v>
      </c>
      <c r="F328" s="16">
        <v>56370</v>
      </c>
    </row>
    <row r="329" spans="1:6" x14ac:dyDescent="0.3">
      <c r="A329" s="31" t="s">
        <v>8</v>
      </c>
      <c r="B329" s="31" t="s">
        <v>7</v>
      </c>
      <c r="C329" s="17">
        <v>42429</v>
      </c>
      <c r="D329" s="16">
        <v>0</v>
      </c>
      <c r="E329" s="16">
        <v>12.3</v>
      </c>
      <c r="F329" s="16">
        <v>61500</v>
      </c>
    </row>
    <row r="330" spans="1:6" x14ac:dyDescent="0.3">
      <c r="A330" s="31" t="s">
        <v>8</v>
      </c>
      <c r="B330" s="31" t="s">
        <v>7</v>
      </c>
      <c r="C330" s="17">
        <v>42436</v>
      </c>
      <c r="D330" s="16">
        <v>0</v>
      </c>
      <c r="E330" s="16">
        <v>13.25</v>
      </c>
      <c r="F330" s="16">
        <v>105330</v>
      </c>
    </row>
    <row r="331" spans="1:6" x14ac:dyDescent="0.3">
      <c r="A331" s="31" t="s">
        <v>8</v>
      </c>
      <c r="B331" s="31" t="s">
        <v>7</v>
      </c>
      <c r="C331" s="17">
        <v>42443</v>
      </c>
      <c r="D331" s="16">
        <v>0</v>
      </c>
      <c r="E331" s="16">
        <v>13</v>
      </c>
      <c r="F331" s="16">
        <v>100460</v>
      </c>
    </row>
    <row r="332" spans="1:6" x14ac:dyDescent="0.3">
      <c r="A332" s="31" t="s">
        <v>8</v>
      </c>
      <c r="B332" s="31" t="s">
        <v>7</v>
      </c>
      <c r="C332" s="17">
        <v>42450</v>
      </c>
      <c r="D332" s="16">
        <v>0</v>
      </c>
      <c r="E332" s="16">
        <v>14.15</v>
      </c>
      <c r="F332" s="16">
        <v>110320</v>
      </c>
    </row>
    <row r="333" spans="1:6" x14ac:dyDescent="0.3">
      <c r="A333" s="31" t="s">
        <v>8</v>
      </c>
      <c r="B333" s="31" t="s">
        <v>7</v>
      </c>
      <c r="C333" s="17">
        <v>42457</v>
      </c>
      <c r="D333" s="16">
        <v>0</v>
      </c>
      <c r="E333" s="16">
        <v>13.75</v>
      </c>
      <c r="F333" s="16">
        <v>59360</v>
      </c>
    </row>
    <row r="334" spans="1:6" x14ac:dyDescent="0.3">
      <c r="A334" s="31" t="s">
        <v>8</v>
      </c>
      <c r="B334" s="31" t="s">
        <v>7</v>
      </c>
      <c r="C334" s="17">
        <v>42464</v>
      </c>
      <c r="D334" s="16">
        <v>0</v>
      </c>
      <c r="E334" s="16">
        <v>15.15</v>
      </c>
      <c r="F334" s="16">
        <v>224340</v>
      </c>
    </row>
    <row r="335" spans="1:6" x14ac:dyDescent="0.3">
      <c r="A335" s="31" t="s">
        <v>8</v>
      </c>
      <c r="B335" s="31" t="s">
        <v>7</v>
      </c>
      <c r="C335" s="17">
        <v>42471</v>
      </c>
      <c r="D335" s="16">
        <v>0</v>
      </c>
      <c r="E335" s="16">
        <v>16.8</v>
      </c>
      <c r="F335" s="16">
        <v>2087370</v>
      </c>
    </row>
    <row r="336" spans="1:6" x14ac:dyDescent="0.3">
      <c r="A336" s="31" t="s">
        <v>8</v>
      </c>
      <c r="B336" s="31" t="s">
        <v>7</v>
      </c>
      <c r="C336" s="17">
        <v>42478</v>
      </c>
      <c r="D336" s="16">
        <v>0</v>
      </c>
      <c r="E336" s="16">
        <v>18</v>
      </c>
      <c r="F336" s="16">
        <v>580390</v>
      </c>
    </row>
    <row r="337" spans="1:6" x14ac:dyDescent="0.3">
      <c r="A337" s="31" t="s">
        <v>8</v>
      </c>
      <c r="B337" s="31" t="s">
        <v>7</v>
      </c>
      <c r="C337" s="17">
        <v>42485</v>
      </c>
      <c r="D337" s="16">
        <v>0</v>
      </c>
      <c r="E337" s="16">
        <v>15.6</v>
      </c>
      <c r="F337" s="16">
        <v>338570</v>
      </c>
    </row>
    <row r="338" spans="1:6" x14ac:dyDescent="0.3">
      <c r="A338" s="31" t="s">
        <v>8</v>
      </c>
      <c r="B338" s="31" t="s">
        <v>7</v>
      </c>
      <c r="C338" s="17">
        <v>42492</v>
      </c>
      <c r="D338" s="16">
        <v>0</v>
      </c>
      <c r="E338" s="16">
        <v>15.9</v>
      </c>
      <c r="F338" s="16">
        <v>91590</v>
      </c>
    </row>
    <row r="339" spans="1:6" x14ac:dyDescent="0.3">
      <c r="A339" s="31" t="s">
        <v>8</v>
      </c>
      <c r="B339" s="31" t="s">
        <v>7</v>
      </c>
      <c r="C339" s="17">
        <v>42499</v>
      </c>
      <c r="D339" s="16">
        <v>0</v>
      </c>
      <c r="E339" s="16">
        <v>15.8</v>
      </c>
      <c r="F339" s="16">
        <v>41270</v>
      </c>
    </row>
    <row r="340" spans="1:6" x14ac:dyDescent="0.3">
      <c r="A340" s="31" t="s">
        <v>8</v>
      </c>
      <c r="B340" s="31" t="s">
        <v>7</v>
      </c>
      <c r="C340" s="17">
        <v>42506</v>
      </c>
      <c r="D340" s="16">
        <v>0</v>
      </c>
      <c r="E340" s="16">
        <v>14.95</v>
      </c>
      <c r="F340" s="16">
        <v>80170</v>
      </c>
    </row>
    <row r="341" spans="1:6" x14ac:dyDescent="0.3">
      <c r="A341" s="31" t="s">
        <v>8</v>
      </c>
      <c r="B341" s="31" t="s">
        <v>7</v>
      </c>
      <c r="C341" s="17">
        <v>42513</v>
      </c>
      <c r="D341" s="16">
        <v>0</v>
      </c>
      <c r="E341" s="16">
        <v>14.8</v>
      </c>
      <c r="F341" s="16">
        <v>47220</v>
      </c>
    </row>
    <row r="342" spans="1:6" x14ac:dyDescent="0.3">
      <c r="A342" s="31" t="s">
        <v>8</v>
      </c>
      <c r="B342" s="31" t="s">
        <v>7</v>
      </c>
      <c r="C342" s="17">
        <v>42520</v>
      </c>
      <c r="D342" s="16">
        <v>0</v>
      </c>
      <c r="E342" s="16">
        <v>14.7</v>
      </c>
      <c r="F342" s="16">
        <v>37750</v>
      </c>
    </row>
    <row r="343" spans="1:6" x14ac:dyDescent="0.3">
      <c r="A343" s="31" t="s">
        <v>8</v>
      </c>
      <c r="B343" s="31" t="s">
        <v>7</v>
      </c>
      <c r="C343" s="17">
        <v>42527</v>
      </c>
      <c r="D343" s="16">
        <v>0</v>
      </c>
      <c r="E343" s="16">
        <v>13.8</v>
      </c>
      <c r="F343" s="16">
        <v>52180</v>
      </c>
    </row>
    <row r="344" spans="1:6" x14ac:dyDescent="0.3">
      <c r="A344" s="31" t="s">
        <v>8</v>
      </c>
      <c r="B344" s="31" t="s">
        <v>7</v>
      </c>
      <c r="C344" s="17">
        <v>42534</v>
      </c>
      <c r="D344" s="16">
        <v>0</v>
      </c>
      <c r="E344" s="16">
        <v>14</v>
      </c>
      <c r="F344" s="16">
        <v>50610</v>
      </c>
    </row>
    <row r="345" spans="1:6" x14ac:dyDescent="0.3">
      <c r="A345" s="31" t="s">
        <v>8</v>
      </c>
      <c r="B345" s="31" t="s">
        <v>7</v>
      </c>
      <c r="C345" s="17">
        <v>42541</v>
      </c>
      <c r="D345" s="16">
        <v>0</v>
      </c>
      <c r="E345" s="16">
        <v>14.2</v>
      </c>
      <c r="F345" s="16">
        <v>29570</v>
      </c>
    </row>
    <row r="346" spans="1:6" x14ac:dyDescent="0.3">
      <c r="A346" s="31" t="s">
        <v>8</v>
      </c>
      <c r="B346" s="31" t="s">
        <v>7</v>
      </c>
      <c r="C346" s="17">
        <v>42548</v>
      </c>
      <c r="D346" s="16">
        <v>0</v>
      </c>
      <c r="E346" s="16">
        <v>13.85</v>
      </c>
      <c r="F346" s="16">
        <v>28290</v>
      </c>
    </row>
    <row r="347" spans="1:6" x14ac:dyDescent="0.3">
      <c r="A347" s="31" t="s">
        <v>8</v>
      </c>
      <c r="B347" s="31" t="s">
        <v>7</v>
      </c>
      <c r="C347" s="17">
        <v>42555</v>
      </c>
      <c r="D347" s="16">
        <v>0</v>
      </c>
      <c r="E347" s="16">
        <v>14.2</v>
      </c>
      <c r="F347" s="16">
        <v>40410</v>
      </c>
    </row>
    <row r="348" spans="1:6" x14ac:dyDescent="0.3">
      <c r="A348" s="31" t="s">
        <v>8</v>
      </c>
      <c r="B348" s="31" t="s">
        <v>7</v>
      </c>
      <c r="C348" s="17">
        <v>42562</v>
      </c>
      <c r="D348" s="16">
        <v>0</v>
      </c>
      <c r="E348" s="16">
        <v>14.15</v>
      </c>
      <c r="F348" s="16">
        <v>48060</v>
      </c>
    </row>
    <row r="349" spans="1:6" x14ac:dyDescent="0.3">
      <c r="A349" s="31" t="s">
        <v>8</v>
      </c>
      <c r="B349" s="31" t="s">
        <v>7</v>
      </c>
      <c r="C349" s="17">
        <v>42569</v>
      </c>
      <c r="D349" s="16">
        <v>0</v>
      </c>
      <c r="E349" s="16">
        <v>15.7</v>
      </c>
      <c r="F349" s="16">
        <v>140720</v>
      </c>
    </row>
    <row r="350" spans="1:6" x14ac:dyDescent="0.3">
      <c r="A350" s="31" t="s">
        <v>8</v>
      </c>
      <c r="B350" s="31" t="s">
        <v>7</v>
      </c>
      <c r="C350" s="17">
        <v>42576</v>
      </c>
      <c r="D350" s="16">
        <v>0</v>
      </c>
      <c r="E350" s="16">
        <v>16.899999999999999</v>
      </c>
      <c r="F350" s="16">
        <v>299820</v>
      </c>
    </row>
    <row r="351" spans="1:6" x14ac:dyDescent="0.3">
      <c r="A351" s="31" t="s">
        <v>8</v>
      </c>
      <c r="B351" s="31" t="s">
        <v>7</v>
      </c>
      <c r="C351" s="17">
        <v>42583</v>
      </c>
      <c r="D351" s="16">
        <v>0</v>
      </c>
      <c r="E351" s="16">
        <v>16.850000000000001</v>
      </c>
      <c r="F351" s="16">
        <v>75150</v>
      </c>
    </row>
    <row r="352" spans="1:6" x14ac:dyDescent="0.3">
      <c r="A352" s="31" t="s">
        <v>8</v>
      </c>
      <c r="B352" s="31" t="s">
        <v>7</v>
      </c>
      <c r="C352" s="17">
        <v>42590</v>
      </c>
      <c r="D352" s="16">
        <v>0</v>
      </c>
      <c r="E352" s="16">
        <v>17.25</v>
      </c>
      <c r="F352" s="16">
        <v>456860</v>
      </c>
    </row>
    <row r="353" spans="1:6" x14ac:dyDescent="0.3">
      <c r="A353" s="31" t="s">
        <v>8</v>
      </c>
      <c r="B353" s="31" t="s">
        <v>7</v>
      </c>
      <c r="C353" s="17">
        <v>42597</v>
      </c>
      <c r="D353" s="16">
        <v>0</v>
      </c>
      <c r="E353" s="16">
        <v>17.3</v>
      </c>
      <c r="F353" s="16">
        <v>142800</v>
      </c>
    </row>
    <row r="354" spans="1:6" x14ac:dyDescent="0.3">
      <c r="A354" s="31" t="s">
        <v>8</v>
      </c>
      <c r="B354" s="31" t="s">
        <v>7</v>
      </c>
      <c r="C354" s="17">
        <v>42604</v>
      </c>
      <c r="D354" s="16">
        <v>0</v>
      </c>
      <c r="E354" s="16">
        <v>17.2</v>
      </c>
      <c r="F354" s="16">
        <v>79980</v>
      </c>
    </row>
    <row r="355" spans="1:6" x14ac:dyDescent="0.3">
      <c r="A355" s="31" t="s">
        <v>8</v>
      </c>
      <c r="B355" s="31" t="s">
        <v>7</v>
      </c>
      <c r="C355" s="17">
        <v>42611</v>
      </c>
      <c r="D355" s="16">
        <v>0</v>
      </c>
      <c r="E355" s="16">
        <v>16.75</v>
      </c>
      <c r="F355" s="16">
        <v>82990</v>
      </c>
    </row>
    <row r="356" spans="1:6" x14ac:dyDescent="0.3">
      <c r="A356" s="31" t="s">
        <v>8</v>
      </c>
      <c r="B356" s="31" t="s">
        <v>7</v>
      </c>
      <c r="C356" s="17">
        <v>42618</v>
      </c>
      <c r="D356" s="16">
        <v>0</v>
      </c>
      <c r="E356" s="16">
        <v>17.5</v>
      </c>
      <c r="F356" s="16">
        <v>135420</v>
      </c>
    </row>
    <row r="357" spans="1:6" x14ac:dyDescent="0.3">
      <c r="A357" s="31" t="s">
        <v>8</v>
      </c>
      <c r="B357" s="31" t="s">
        <v>7</v>
      </c>
      <c r="C357" s="17">
        <v>42625</v>
      </c>
      <c r="D357" s="16">
        <v>0</v>
      </c>
      <c r="E357" s="16">
        <v>17.2</v>
      </c>
      <c r="F357" s="16">
        <v>40220</v>
      </c>
    </row>
    <row r="358" spans="1:6" x14ac:dyDescent="0.3">
      <c r="A358" s="31" t="s">
        <v>8</v>
      </c>
      <c r="B358" s="31" t="s">
        <v>7</v>
      </c>
      <c r="C358" s="17">
        <v>42632</v>
      </c>
      <c r="D358" s="16">
        <v>0</v>
      </c>
      <c r="E358" s="16">
        <v>17.149999999999999</v>
      </c>
      <c r="F358" s="16">
        <v>32440</v>
      </c>
    </row>
    <row r="359" spans="1:6" x14ac:dyDescent="0.3">
      <c r="A359" s="31" t="s">
        <v>8</v>
      </c>
      <c r="B359" s="31" t="s">
        <v>7</v>
      </c>
      <c r="C359" s="17">
        <v>42639</v>
      </c>
      <c r="D359" s="16">
        <v>0</v>
      </c>
      <c r="E359" s="16">
        <v>17.649999999999999</v>
      </c>
      <c r="F359" s="16">
        <v>131100</v>
      </c>
    </row>
    <row r="360" spans="1:6" x14ac:dyDescent="0.3">
      <c r="A360" s="31" t="s">
        <v>8</v>
      </c>
      <c r="B360" s="31" t="s">
        <v>7</v>
      </c>
      <c r="C360" s="17">
        <v>42646</v>
      </c>
      <c r="D360" s="16">
        <v>0</v>
      </c>
      <c r="E360" s="16">
        <v>17.149999999999999</v>
      </c>
      <c r="F360" s="16">
        <v>53430</v>
      </c>
    </row>
    <row r="361" spans="1:6" x14ac:dyDescent="0.3">
      <c r="A361" s="31" t="s">
        <v>8</v>
      </c>
      <c r="B361" s="31" t="s">
        <v>7</v>
      </c>
      <c r="C361" s="17">
        <v>42653</v>
      </c>
      <c r="D361" s="16">
        <v>0</v>
      </c>
      <c r="E361" s="16">
        <v>16.55</v>
      </c>
      <c r="F361" s="16">
        <v>141930</v>
      </c>
    </row>
    <row r="362" spans="1:6" x14ac:dyDescent="0.3">
      <c r="A362" s="31" t="s">
        <v>8</v>
      </c>
      <c r="B362" s="31" t="s">
        <v>7</v>
      </c>
      <c r="C362" s="17">
        <v>42660</v>
      </c>
      <c r="D362" s="16">
        <v>0</v>
      </c>
      <c r="E362" s="16">
        <v>15.5</v>
      </c>
      <c r="F362" s="16">
        <v>172870</v>
      </c>
    </row>
    <row r="363" spans="1:6" x14ac:dyDescent="0.3">
      <c r="A363" s="31" t="s">
        <v>8</v>
      </c>
      <c r="B363" s="31" t="s">
        <v>7</v>
      </c>
      <c r="C363" s="17">
        <v>42667</v>
      </c>
      <c r="D363" s="16">
        <v>0</v>
      </c>
      <c r="E363" s="16">
        <v>15.85</v>
      </c>
      <c r="F363" s="16">
        <v>64470</v>
      </c>
    </row>
    <row r="364" spans="1:6" x14ac:dyDescent="0.3">
      <c r="A364" s="31" t="s">
        <v>8</v>
      </c>
      <c r="B364" s="31" t="s">
        <v>7</v>
      </c>
      <c r="C364" s="17">
        <v>42674</v>
      </c>
      <c r="D364" s="16">
        <v>0</v>
      </c>
      <c r="E364" s="16">
        <v>15.45</v>
      </c>
      <c r="F364" s="16">
        <v>113860</v>
      </c>
    </row>
    <row r="365" spans="1:6" x14ac:dyDescent="0.3">
      <c r="A365" s="31" t="s">
        <v>8</v>
      </c>
      <c r="B365" s="31" t="s">
        <v>7</v>
      </c>
      <c r="C365" s="17">
        <v>42681</v>
      </c>
      <c r="D365" s="16">
        <v>0</v>
      </c>
      <c r="E365" s="16">
        <v>15.5</v>
      </c>
      <c r="F365" s="16">
        <v>99080</v>
      </c>
    </row>
    <row r="366" spans="1:6" x14ac:dyDescent="0.3">
      <c r="A366" s="31" t="s">
        <v>8</v>
      </c>
      <c r="B366" s="31" t="s">
        <v>7</v>
      </c>
      <c r="C366" s="17">
        <v>42688</v>
      </c>
      <c r="D366" s="16">
        <v>0</v>
      </c>
      <c r="E366" s="16">
        <v>16.399999999999999</v>
      </c>
      <c r="F366" s="16">
        <v>196480</v>
      </c>
    </row>
    <row r="367" spans="1:6" x14ac:dyDescent="0.3">
      <c r="A367" s="31" t="s">
        <v>8</v>
      </c>
      <c r="B367" s="31" t="s">
        <v>7</v>
      </c>
      <c r="C367" s="17">
        <v>42695</v>
      </c>
      <c r="D367" s="16">
        <v>0</v>
      </c>
      <c r="E367" s="16">
        <v>16.350000000000001</v>
      </c>
      <c r="F367" s="16">
        <v>85380</v>
      </c>
    </row>
    <row r="368" spans="1:6" x14ac:dyDescent="0.3">
      <c r="A368" s="31" t="s">
        <v>8</v>
      </c>
      <c r="B368" s="31" t="s">
        <v>7</v>
      </c>
      <c r="C368" s="17">
        <v>42702</v>
      </c>
      <c r="D368" s="16">
        <v>0</v>
      </c>
      <c r="E368" s="16">
        <v>18.5</v>
      </c>
      <c r="F368" s="16">
        <v>564940</v>
      </c>
    </row>
    <row r="369" spans="1:6" x14ac:dyDescent="0.3">
      <c r="A369" s="31" t="s">
        <v>8</v>
      </c>
      <c r="B369" s="31" t="s">
        <v>7</v>
      </c>
      <c r="C369" s="17">
        <v>42709</v>
      </c>
      <c r="D369" s="16">
        <v>0</v>
      </c>
      <c r="E369" s="16">
        <v>19.75</v>
      </c>
      <c r="F369" s="16">
        <v>363560</v>
      </c>
    </row>
    <row r="370" spans="1:6" x14ac:dyDescent="0.3">
      <c r="A370" s="31" t="s">
        <v>8</v>
      </c>
      <c r="B370" s="31" t="s">
        <v>7</v>
      </c>
      <c r="C370" s="17">
        <v>42716</v>
      </c>
      <c r="D370" s="16">
        <v>0</v>
      </c>
      <c r="E370" s="16">
        <v>22.6</v>
      </c>
      <c r="F370" s="16">
        <v>880910</v>
      </c>
    </row>
    <row r="371" spans="1:6" x14ac:dyDescent="0.3">
      <c r="A371" s="31" t="s">
        <v>8</v>
      </c>
      <c r="B371" s="31" t="s">
        <v>7</v>
      </c>
      <c r="C371" s="17">
        <v>42723</v>
      </c>
      <c r="D371" s="16">
        <v>0</v>
      </c>
      <c r="E371" s="16">
        <v>20.350000000000001</v>
      </c>
      <c r="F371" s="16">
        <v>1326560</v>
      </c>
    </row>
    <row r="372" spans="1:6" x14ac:dyDescent="0.3">
      <c r="A372" s="31" t="s">
        <v>8</v>
      </c>
      <c r="B372" s="31" t="s">
        <v>7</v>
      </c>
      <c r="C372" s="17">
        <v>42730</v>
      </c>
      <c r="D372" s="16">
        <v>0</v>
      </c>
      <c r="E372" s="16">
        <v>22.05</v>
      </c>
      <c r="F372" s="16">
        <v>419940</v>
      </c>
    </row>
    <row r="373" spans="1:6" x14ac:dyDescent="0.3">
      <c r="A373" s="31" t="s">
        <v>8</v>
      </c>
      <c r="B373" s="31" t="s">
        <v>7</v>
      </c>
      <c r="C373" s="17">
        <v>42737</v>
      </c>
      <c r="D373" s="16">
        <v>0</v>
      </c>
      <c r="E373" s="16">
        <v>22</v>
      </c>
      <c r="F373" s="16">
        <v>64390</v>
      </c>
    </row>
    <row r="374" spans="1:6" x14ac:dyDescent="0.3">
      <c r="A374" s="31" t="s">
        <v>8</v>
      </c>
      <c r="B374" s="31" t="s">
        <v>7</v>
      </c>
      <c r="C374" s="17">
        <v>42744</v>
      </c>
      <c r="D374" s="16">
        <v>0</v>
      </c>
      <c r="E374" s="16">
        <v>21.4</v>
      </c>
      <c r="F374" s="16">
        <v>127450</v>
      </c>
    </row>
    <row r="375" spans="1:6" x14ac:dyDescent="0.3">
      <c r="A375" s="31" t="s">
        <v>8</v>
      </c>
      <c r="B375" s="31" t="s">
        <v>7</v>
      </c>
      <c r="C375" s="17">
        <v>42751</v>
      </c>
      <c r="D375" s="16">
        <v>0</v>
      </c>
      <c r="E375" s="16">
        <v>22.2</v>
      </c>
      <c r="F375" s="16">
        <v>167320</v>
      </c>
    </row>
    <row r="376" spans="1:6" x14ac:dyDescent="0.3">
      <c r="A376" s="31" t="s">
        <v>8</v>
      </c>
      <c r="B376" s="31" t="s">
        <v>7</v>
      </c>
      <c r="C376" s="17">
        <v>42758</v>
      </c>
      <c r="D376" s="16">
        <v>0</v>
      </c>
      <c r="E376" s="16">
        <v>24</v>
      </c>
      <c r="F376" s="16">
        <v>483200</v>
      </c>
    </row>
    <row r="377" spans="1:6" x14ac:dyDescent="0.3">
      <c r="A377" s="31" t="s">
        <v>8</v>
      </c>
      <c r="B377" s="31" t="s">
        <v>7</v>
      </c>
      <c r="C377" s="17">
        <v>42765</v>
      </c>
      <c r="D377" s="16">
        <v>0</v>
      </c>
      <c r="E377" s="16">
        <v>23.7</v>
      </c>
      <c r="F377" s="16">
        <v>1227900</v>
      </c>
    </row>
    <row r="378" spans="1:6" x14ac:dyDescent="0.3">
      <c r="A378" s="31" t="s">
        <v>8</v>
      </c>
      <c r="B378" s="31" t="s">
        <v>7</v>
      </c>
      <c r="C378" s="17">
        <v>42772</v>
      </c>
      <c r="D378" s="16">
        <v>0</v>
      </c>
      <c r="E378" s="16">
        <v>23.8</v>
      </c>
      <c r="F378" s="16">
        <v>139070</v>
      </c>
    </row>
    <row r="379" spans="1:6" x14ac:dyDescent="0.3">
      <c r="A379" s="31" t="s">
        <v>8</v>
      </c>
      <c r="B379" s="31" t="s">
        <v>7</v>
      </c>
      <c r="C379" s="17">
        <v>42779</v>
      </c>
      <c r="D379" s="16">
        <v>0</v>
      </c>
      <c r="E379" s="16">
        <v>22.85</v>
      </c>
      <c r="F379" s="16">
        <v>290000</v>
      </c>
    </row>
    <row r="380" spans="1:6" x14ac:dyDescent="0.3">
      <c r="A380" s="31" t="s">
        <v>8</v>
      </c>
      <c r="B380" s="31" t="s">
        <v>7</v>
      </c>
      <c r="C380" s="17">
        <v>42786</v>
      </c>
      <c r="D380" s="16">
        <v>0</v>
      </c>
      <c r="E380" s="16">
        <v>20</v>
      </c>
      <c r="F380" s="16">
        <v>243630</v>
      </c>
    </row>
    <row r="381" spans="1:6" x14ac:dyDescent="0.3">
      <c r="A381" s="31" t="s">
        <v>8</v>
      </c>
      <c r="B381" s="31" t="s">
        <v>7</v>
      </c>
      <c r="C381" s="17">
        <v>42793</v>
      </c>
      <c r="D381" s="16">
        <v>0</v>
      </c>
      <c r="E381" s="16">
        <v>19.25</v>
      </c>
      <c r="F381" s="16">
        <v>115590</v>
      </c>
    </row>
    <row r="382" spans="1:6" x14ac:dyDescent="0.3">
      <c r="A382" s="31" t="s">
        <v>8</v>
      </c>
      <c r="B382" s="31" t="s">
        <v>7</v>
      </c>
      <c r="C382" s="17">
        <v>42800</v>
      </c>
      <c r="D382" s="16">
        <v>0</v>
      </c>
      <c r="E382" s="16">
        <v>18</v>
      </c>
      <c r="F382" s="16">
        <v>85420</v>
      </c>
    </row>
    <row r="383" spans="1:6" x14ac:dyDescent="0.3">
      <c r="A383" s="31" t="s">
        <v>8</v>
      </c>
      <c r="B383" s="31" t="s">
        <v>7</v>
      </c>
      <c r="C383" s="17">
        <v>42807</v>
      </c>
      <c r="D383" s="16">
        <v>0</v>
      </c>
      <c r="E383" s="16">
        <v>19</v>
      </c>
      <c r="F383" s="16">
        <v>90840</v>
      </c>
    </row>
    <row r="384" spans="1:6" x14ac:dyDescent="0.3">
      <c r="A384" s="31" t="s">
        <v>8</v>
      </c>
      <c r="B384" s="31" t="s">
        <v>7</v>
      </c>
      <c r="C384" s="17">
        <v>42814</v>
      </c>
      <c r="D384" s="16">
        <v>0</v>
      </c>
      <c r="E384" s="16">
        <v>18.850000000000001</v>
      </c>
      <c r="F384" s="16">
        <v>45320</v>
      </c>
    </row>
    <row r="385" spans="1:6" x14ac:dyDescent="0.3">
      <c r="A385" s="31" t="s">
        <v>8</v>
      </c>
      <c r="B385" s="31" t="s">
        <v>7</v>
      </c>
      <c r="C385" s="17">
        <v>42821</v>
      </c>
      <c r="D385" s="16">
        <v>0</v>
      </c>
      <c r="E385" s="16">
        <v>18.850000000000001</v>
      </c>
      <c r="F385" s="16">
        <v>37450</v>
      </c>
    </row>
    <row r="386" spans="1:6" x14ac:dyDescent="0.3">
      <c r="A386" s="31" t="s">
        <v>8</v>
      </c>
      <c r="B386" s="31" t="s">
        <v>7</v>
      </c>
      <c r="C386" s="17">
        <v>42828</v>
      </c>
      <c r="D386" s="16">
        <v>0</v>
      </c>
      <c r="E386" s="16">
        <v>18.399999999999999</v>
      </c>
      <c r="F386" s="16">
        <v>31230</v>
      </c>
    </row>
    <row r="387" spans="1:6" x14ac:dyDescent="0.3">
      <c r="A387" s="31" t="s">
        <v>8</v>
      </c>
      <c r="B387" s="31" t="s">
        <v>7</v>
      </c>
      <c r="C387" s="17">
        <v>42835</v>
      </c>
      <c r="D387" s="16">
        <v>0</v>
      </c>
      <c r="E387" s="16">
        <v>16.95</v>
      </c>
      <c r="F387" s="16">
        <v>67870</v>
      </c>
    </row>
    <row r="388" spans="1:6" x14ac:dyDescent="0.3">
      <c r="A388" s="31" t="s">
        <v>8</v>
      </c>
      <c r="B388" s="31" t="s">
        <v>7</v>
      </c>
      <c r="C388" s="17">
        <v>42842</v>
      </c>
      <c r="D388" s="16">
        <v>0</v>
      </c>
      <c r="E388" s="16">
        <v>17</v>
      </c>
      <c r="F388" s="16">
        <v>25690</v>
      </c>
    </row>
    <row r="389" spans="1:6" x14ac:dyDescent="0.3">
      <c r="A389" s="31" t="s">
        <v>8</v>
      </c>
      <c r="B389" s="31" t="s">
        <v>7</v>
      </c>
      <c r="C389" s="17">
        <v>42849</v>
      </c>
      <c r="D389" s="16">
        <v>0</v>
      </c>
      <c r="E389" s="16">
        <v>17.600000000000001</v>
      </c>
      <c r="F389" s="16">
        <v>32030</v>
      </c>
    </row>
    <row r="390" spans="1:6" x14ac:dyDescent="0.3">
      <c r="A390" s="31" t="s">
        <v>8</v>
      </c>
      <c r="B390" s="31" t="s">
        <v>7</v>
      </c>
      <c r="C390" s="17">
        <v>42856</v>
      </c>
      <c r="D390" s="16">
        <v>0</v>
      </c>
      <c r="E390" s="16">
        <v>17.2</v>
      </c>
      <c r="F390" s="16">
        <v>26250</v>
      </c>
    </row>
    <row r="391" spans="1:6" x14ac:dyDescent="0.3">
      <c r="A391" s="31" t="s">
        <v>8</v>
      </c>
      <c r="B391" s="31" t="s">
        <v>7</v>
      </c>
      <c r="C391" s="17">
        <v>42863</v>
      </c>
      <c r="D391" s="16">
        <v>0</v>
      </c>
      <c r="E391" s="16">
        <v>16.600000000000001</v>
      </c>
      <c r="F391" s="16">
        <v>10710</v>
      </c>
    </row>
    <row r="392" spans="1:6" x14ac:dyDescent="0.3">
      <c r="A392" s="31" t="s">
        <v>8</v>
      </c>
      <c r="B392" s="31" t="s">
        <v>7</v>
      </c>
      <c r="C392" s="17">
        <v>42870</v>
      </c>
      <c r="D392" s="16">
        <v>0</v>
      </c>
      <c r="E392" s="16">
        <v>16.350000000000001</v>
      </c>
      <c r="F392" s="16">
        <v>21190</v>
      </c>
    </row>
    <row r="393" spans="1:6" x14ac:dyDescent="0.3">
      <c r="A393" s="31" t="s">
        <v>8</v>
      </c>
      <c r="B393" s="31" t="s">
        <v>7</v>
      </c>
      <c r="C393" s="17">
        <v>42877</v>
      </c>
      <c r="D393" s="16">
        <v>0</v>
      </c>
      <c r="E393" s="16">
        <v>15.5</v>
      </c>
      <c r="F393" s="16">
        <v>36070</v>
      </c>
    </row>
    <row r="394" spans="1:6" x14ac:dyDescent="0.3">
      <c r="A394" s="31" t="s">
        <v>8</v>
      </c>
      <c r="B394" s="31" t="s">
        <v>7</v>
      </c>
      <c r="C394" s="17">
        <v>42884</v>
      </c>
      <c r="D394" s="16">
        <v>0</v>
      </c>
      <c r="E394" s="16">
        <v>15.5</v>
      </c>
      <c r="F394" s="16">
        <v>40330</v>
      </c>
    </row>
    <row r="395" spans="1:6" x14ac:dyDescent="0.3">
      <c r="A395" s="31" t="s">
        <v>8</v>
      </c>
      <c r="B395" s="31" t="s">
        <v>7</v>
      </c>
      <c r="C395" s="17">
        <v>42891</v>
      </c>
      <c r="D395" s="16">
        <v>0</v>
      </c>
      <c r="E395" s="16">
        <v>14.9</v>
      </c>
      <c r="F395" s="16">
        <v>141740</v>
      </c>
    </row>
    <row r="396" spans="1:6" x14ac:dyDescent="0.3">
      <c r="A396" s="31" t="s">
        <v>8</v>
      </c>
      <c r="B396" s="31" t="s">
        <v>7</v>
      </c>
      <c r="C396" s="17">
        <v>42898</v>
      </c>
      <c r="D396" s="16">
        <v>0</v>
      </c>
      <c r="E396" s="16">
        <v>15.05</v>
      </c>
      <c r="F396" s="16">
        <v>95500</v>
      </c>
    </row>
    <row r="397" spans="1:6" x14ac:dyDescent="0.3">
      <c r="A397" s="31" t="s">
        <v>8</v>
      </c>
      <c r="B397" s="31" t="s">
        <v>7</v>
      </c>
      <c r="C397" s="17">
        <v>42905</v>
      </c>
      <c r="D397" s="16">
        <v>0</v>
      </c>
      <c r="E397" s="16">
        <v>15.7</v>
      </c>
      <c r="F397" s="16">
        <v>175760</v>
      </c>
    </row>
    <row r="398" spans="1:6" x14ac:dyDescent="0.3">
      <c r="A398" s="31" t="s">
        <v>8</v>
      </c>
      <c r="B398" s="31" t="s">
        <v>7</v>
      </c>
      <c r="C398" s="17">
        <v>42912</v>
      </c>
      <c r="D398" s="16">
        <v>0</v>
      </c>
      <c r="E398" s="16">
        <v>17.399999999999999</v>
      </c>
      <c r="F398" s="16">
        <v>60820</v>
      </c>
    </row>
    <row r="399" spans="1:6" x14ac:dyDescent="0.3">
      <c r="A399" s="31" t="s">
        <v>8</v>
      </c>
      <c r="B399" s="31" t="s">
        <v>7</v>
      </c>
      <c r="C399" s="17">
        <v>42919</v>
      </c>
      <c r="D399" s="16">
        <v>0</v>
      </c>
      <c r="E399" s="16">
        <v>16.5</v>
      </c>
      <c r="F399" s="16">
        <v>21990</v>
      </c>
    </row>
    <row r="400" spans="1:6" x14ac:dyDescent="0.3">
      <c r="A400" s="31" t="s">
        <v>8</v>
      </c>
      <c r="B400" s="31" t="s">
        <v>7</v>
      </c>
      <c r="C400" s="17">
        <v>42926</v>
      </c>
      <c r="D400" s="16">
        <v>0</v>
      </c>
      <c r="E400" s="16">
        <v>15.85</v>
      </c>
      <c r="F400" s="16">
        <v>25730</v>
      </c>
    </row>
    <row r="401" spans="1:6" x14ac:dyDescent="0.3">
      <c r="A401" s="31" t="s">
        <v>8</v>
      </c>
      <c r="B401" s="31" t="s">
        <v>7</v>
      </c>
      <c r="C401" s="17">
        <v>42933</v>
      </c>
      <c r="D401" s="16">
        <v>0</v>
      </c>
      <c r="E401" s="16">
        <v>17.2</v>
      </c>
      <c r="F401" s="16">
        <v>24750</v>
      </c>
    </row>
    <row r="402" spans="1:6" x14ac:dyDescent="0.3">
      <c r="A402" s="31" t="s">
        <v>8</v>
      </c>
      <c r="B402" s="31" t="s">
        <v>7</v>
      </c>
      <c r="C402" s="17">
        <v>42940</v>
      </c>
      <c r="D402" s="16">
        <v>0</v>
      </c>
      <c r="E402" s="16">
        <v>18.75</v>
      </c>
      <c r="F402" s="16">
        <v>161040</v>
      </c>
    </row>
    <row r="403" spans="1:6" x14ac:dyDescent="0.3">
      <c r="A403" s="31" t="s">
        <v>8</v>
      </c>
      <c r="B403" s="31" t="s">
        <v>7</v>
      </c>
      <c r="C403" s="17">
        <v>42947</v>
      </c>
      <c r="D403" s="16">
        <v>0</v>
      </c>
      <c r="E403" s="16">
        <v>19</v>
      </c>
      <c r="F403" s="16">
        <v>166500</v>
      </c>
    </row>
    <row r="404" spans="1:6" x14ac:dyDescent="0.3">
      <c r="A404" s="31" t="s">
        <v>8</v>
      </c>
      <c r="B404" s="31" t="s">
        <v>7</v>
      </c>
      <c r="C404" s="17">
        <v>42954</v>
      </c>
      <c r="D404" s="16">
        <v>0</v>
      </c>
      <c r="E404" s="16">
        <v>17.75</v>
      </c>
      <c r="F404" s="16">
        <v>22680</v>
      </c>
    </row>
    <row r="405" spans="1:6" x14ac:dyDescent="0.3">
      <c r="A405" s="31" t="s">
        <v>8</v>
      </c>
      <c r="B405" s="31" t="s">
        <v>7</v>
      </c>
      <c r="C405" s="17">
        <v>42961</v>
      </c>
      <c r="D405" s="16">
        <v>0</v>
      </c>
      <c r="E405" s="16">
        <v>18.5</v>
      </c>
      <c r="F405" s="16">
        <v>212820</v>
      </c>
    </row>
    <row r="406" spans="1:6" x14ac:dyDescent="0.3">
      <c r="A406" s="31" t="s">
        <v>8</v>
      </c>
      <c r="B406" s="31" t="s">
        <v>7</v>
      </c>
      <c r="C406" s="17">
        <v>42968</v>
      </c>
      <c r="D406" s="16">
        <v>0</v>
      </c>
      <c r="E406" s="16">
        <v>18.850000000000001</v>
      </c>
      <c r="F406" s="16">
        <v>552880</v>
      </c>
    </row>
    <row r="407" spans="1:6" x14ac:dyDescent="0.3">
      <c r="A407" s="31" t="s">
        <v>8</v>
      </c>
      <c r="B407" s="31" t="s">
        <v>7</v>
      </c>
      <c r="C407" s="17">
        <v>42975</v>
      </c>
      <c r="D407" s="16">
        <v>0</v>
      </c>
      <c r="E407" s="16">
        <v>18.8</v>
      </c>
      <c r="F407" s="16">
        <v>171140</v>
      </c>
    </row>
    <row r="408" spans="1:6" x14ac:dyDescent="0.3">
      <c r="A408" s="31" t="s">
        <v>8</v>
      </c>
      <c r="B408" s="31" t="s">
        <v>7</v>
      </c>
      <c r="C408" s="17">
        <v>42982</v>
      </c>
      <c r="D408" s="16">
        <v>0</v>
      </c>
      <c r="E408" s="16">
        <v>18.600000000000001</v>
      </c>
      <c r="F408" s="16">
        <v>407920</v>
      </c>
    </row>
    <row r="409" spans="1:6" x14ac:dyDescent="0.3">
      <c r="A409" s="31" t="s">
        <v>8</v>
      </c>
      <c r="B409" s="31" t="s">
        <v>7</v>
      </c>
      <c r="C409" s="17">
        <v>42989</v>
      </c>
      <c r="D409" s="16">
        <v>0</v>
      </c>
      <c r="E409" s="16">
        <v>19.5</v>
      </c>
      <c r="F409" s="16">
        <v>195670</v>
      </c>
    </row>
    <row r="410" spans="1:6" x14ac:dyDescent="0.3">
      <c r="A410" s="31" t="s">
        <v>8</v>
      </c>
      <c r="B410" s="31" t="s">
        <v>7</v>
      </c>
      <c r="C410" s="17">
        <v>42996</v>
      </c>
      <c r="D410" s="16">
        <v>0</v>
      </c>
      <c r="E410" s="16">
        <v>20.95</v>
      </c>
      <c r="F410" s="16">
        <v>115860</v>
      </c>
    </row>
    <row r="411" spans="1:6" x14ac:dyDescent="0.3">
      <c r="A411" s="31" t="s">
        <v>8</v>
      </c>
      <c r="B411" s="31" t="s">
        <v>7</v>
      </c>
      <c r="C411" s="17">
        <v>43003</v>
      </c>
      <c r="D411" s="16">
        <v>0</v>
      </c>
      <c r="E411" s="16">
        <v>21.35</v>
      </c>
      <c r="F411" s="16">
        <v>200380</v>
      </c>
    </row>
    <row r="412" spans="1:6" x14ac:dyDescent="0.3">
      <c r="A412" s="31" t="s">
        <v>8</v>
      </c>
      <c r="B412" s="31" t="s">
        <v>7</v>
      </c>
      <c r="C412" s="17">
        <v>43010</v>
      </c>
      <c r="D412" s="16">
        <v>0</v>
      </c>
      <c r="E412" s="16">
        <v>21.45</v>
      </c>
      <c r="F412" s="16">
        <v>36510</v>
      </c>
    </row>
    <row r="413" spans="1:6" x14ac:dyDescent="0.3">
      <c r="A413" s="31" t="s">
        <v>8</v>
      </c>
      <c r="B413" s="31" t="s">
        <v>7</v>
      </c>
      <c r="C413" s="17">
        <v>43017</v>
      </c>
      <c r="D413" s="16">
        <v>0</v>
      </c>
      <c r="E413" s="16">
        <v>21.2</v>
      </c>
      <c r="F413" s="16">
        <v>11010</v>
      </c>
    </row>
    <row r="414" spans="1:6" x14ac:dyDescent="0.3">
      <c r="A414" s="31" t="s">
        <v>8</v>
      </c>
      <c r="B414" s="31" t="s">
        <v>7</v>
      </c>
      <c r="C414" s="17">
        <v>43024</v>
      </c>
      <c r="D414" s="16">
        <v>0</v>
      </c>
      <c r="E414" s="16">
        <v>19.100000000000001</v>
      </c>
      <c r="F414" s="16">
        <v>50160</v>
      </c>
    </row>
    <row r="415" spans="1:6" x14ac:dyDescent="0.3">
      <c r="A415" s="31" t="s">
        <v>8</v>
      </c>
      <c r="B415" s="31" t="s">
        <v>7</v>
      </c>
      <c r="C415" s="17">
        <v>43031</v>
      </c>
      <c r="D415" s="16">
        <v>0</v>
      </c>
      <c r="E415" s="16">
        <v>18.95</v>
      </c>
      <c r="F415" s="16">
        <v>43580</v>
      </c>
    </row>
    <row r="416" spans="1:6" x14ac:dyDescent="0.3">
      <c r="A416" s="31" t="s">
        <v>8</v>
      </c>
      <c r="B416" s="31" t="s">
        <v>7</v>
      </c>
      <c r="C416" s="17">
        <v>43038</v>
      </c>
      <c r="D416" s="16">
        <v>0</v>
      </c>
      <c r="E416" s="16">
        <v>18.75</v>
      </c>
      <c r="F416" s="16">
        <v>42190</v>
      </c>
    </row>
    <row r="417" spans="1:6" x14ac:dyDescent="0.3">
      <c r="A417" s="31" t="s">
        <v>8</v>
      </c>
      <c r="B417" s="31" t="s">
        <v>7</v>
      </c>
      <c r="C417" s="17">
        <v>43045</v>
      </c>
      <c r="D417" s="16">
        <v>0</v>
      </c>
      <c r="E417" s="16">
        <v>18.600000000000001</v>
      </c>
      <c r="F417" s="16">
        <v>74380</v>
      </c>
    </row>
    <row r="418" spans="1:6" x14ac:dyDescent="0.3">
      <c r="A418" s="31" t="s">
        <v>8</v>
      </c>
      <c r="B418" s="31" t="s">
        <v>7</v>
      </c>
      <c r="C418" s="17">
        <v>43052</v>
      </c>
      <c r="D418" s="16">
        <v>0</v>
      </c>
      <c r="E418" s="16">
        <v>18.399999999999999</v>
      </c>
      <c r="F418" s="16">
        <v>59980</v>
      </c>
    </row>
    <row r="419" spans="1:6" x14ac:dyDescent="0.3">
      <c r="A419" s="31" t="s">
        <v>8</v>
      </c>
      <c r="B419" s="31" t="s">
        <v>7</v>
      </c>
      <c r="C419" s="17">
        <v>43059</v>
      </c>
      <c r="D419" s="16">
        <v>0</v>
      </c>
      <c r="E419" s="16">
        <v>17.7</v>
      </c>
      <c r="F419" s="16">
        <v>30000</v>
      </c>
    </row>
    <row r="420" spans="1:6" x14ac:dyDescent="0.3">
      <c r="A420" s="31" t="s">
        <v>8</v>
      </c>
      <c r="B420" s="31" t="s">
        <v>7</v>
      </c>
      <c r="C420" s="17">
        <v>43066</v>
      </c>
      <c r="D420" s="16">
        <v>0</v>
      </c>
      <c r="E420" s="16">
        <v>17.649999999999999</v>
      </c>
      <c r="F420" s="16">
        <v>74720</v>
      </c>
    </row>
    <row r="421" spans="1:6" x14ac:dyDescent="0.3">
      <c r="A421" s="31" t="s">
        <v>8</v>
      </c>
      <c r="B421" s="31" t="s">
        <v>7</v>
      </c>
      <c r="C421" s="17">
        <v>43073</v>
      </c>
      <c r="D421" s="16">
        <v>0</v>
      </c>
      <c r="E421" s="16">
        <v>17.149999999999999</v>
      </c>
      <c r="F421" s="16">
        <v>40920</v>
      </c>
    </row>
    <row r="422" spans="1:6" x14ac:dyDescent="0.3">
      <c r="A422" s="31" t="s">
        <v>8</v>
      </c>
      <c r="B422" s="31" t="s">
        <v>7</v>
      </c>
      <c r="C422" s="17">
        <v>43080</v>
      </c>
      <c r="D422" s="16">
        <v>0</v>
      </c>
      <c r="E422" s="16">
        <v>18.5</v>
      </c>
      <c r="F422" s="16">
        <v>52700</v>
      </c>
    </row>
    <row r="423" spans="1:6" x14ac:dyDescent="0.3">
      <c r="A423" s="31" t="s">
        <v>8</v>
      </c>
      <c r="B423" s="31" t="s">
        <v>7</v>
      </c>
      <c r="C423" s="17">
        <v>43087</v>
      </c>
      <c r="D423" s="16">
        <v>0</v>
      </c>
      <c r="E423" s="16">
        <v>18.350000000000001</v>
      </c>
      <c r="F423" s="16">
        <v>76360</v>
      </c>
    </row>
    <row r="424" spans="1:6" x14ac:dyDescent="0.3">
      <c r="A424" s="31" t="s">
        <v>8</v>
      </c>
      <c r="B424" s="31" t="s">
        <v>7</v>
      </c>
      <c r="C424" s="17">
        <v>43094</v>
      </c>
      <c r="D424" s="16">
        <v>0</v>
      </c>
      <c r="E424" s="16">
        <v>19.2</v>
      </c>
      <c r="F424" s="16">
        <v>55340</v>
      </c>
    </row>
    <row r="425" spans="1:6" x14ac:dyDescent="0.3">
      <c r="A425" s="31" t="s">
        <v>8</v>
      </c>
      <c r="B425" s="31" t="s">
        <v>7</v>
      </c>
      <c r="C425" s="17">
        <v>43101</v>
      </c>
      <c r="D425" s="16">
        <v>0</v>
      </c>
      <c r="E425" s="16">
        <v>18.95</v>
      </c>
      <c r="F425" s="16">
        <v>17340</v>
      </c>
    </row>
    <row r="426" spans="1:6" x14ac:dyDescent="0.3">
      <c r="A426" s="31" t="s">
        <v>8</v>
      </c>
      <c r="B426" s="31" t="s">
        <v>7</v>
      </c>
      <c r="C426" s="17">
        <v>43108</v>
      </c>
      <c r="D426" s="16">
        <v>0</v>
      </c>
      <c r="E426" s="16">
        <v>19.95</v>
      </c>
      <c r="F426" s="16">
        <v>27200</v>
      </c>
    </row>
    <row r="427" spans="1:6" x14ac:dyDescent="0.3">
      <c r="A427" s="31" t="s">
        <v>8</v>
      </c>
      <c r="B427" s="31" t="s">
        <v>7</v>
      </c>
      <c r="C427" s="17">
        <v>43115</v>
      </c>
      <c r="D427" s="16">
        <v>0</v>
      </c>
      <c r="E427" s="16">
        <v>19.350000000000001</v>
      </c>
      <c r="F427" s="16">
        <v>25170</v>
      </c>
    </row>
    <row r="428" spans="1:6" x14ac:dyDescent="0.3">
      <c r="A428" s="31" t="s">
        <v>8</v>
      </c>
      <c r="B428" s="31" t="s">
        <v>7</v>
      </c>
      <c r="C428" s="17">
        <v>43122</v>
      </c>
      <c r="D428" s="16">
        <v>0</v>
      </c>
      <c r="E428" s="16">
        <v>18.05</v>
      </c>
      <c r="F428" s="16">
        <v>44180</v>
      </c>
    </row>
    <row r="429" spans="1:6" x14ac:dyDescent="0.3">
      <c r="A429" s="31" t="s">
        <v>8</v>
      </c>
      <c r="B429" s="31" t="s">
        <v>7</v>
      </c>
      <c r="C429" s="17">
        <v>43129</v>
      </c>
      <c r="D429" s="16">
        <v>0</v>
      </c>
      <c r="E429" s="16">
        <v>17.8</v>
      </c>
      <c r="F429" s="16">
        <v>26600</v>
      </c>
    </row>
    <row r="430" spans="1:6" x14ac:dyDescent="0.3">
      <c r="A430" s="31" t="s">
        <v>8</v>
      </c>
      <c r="B430" s="31" t="s">
        <v>7</v>
      </c>
      <c r="C430" s="17">
        <v>43136</v>
      </c>
      <c r="D430" s="16">
        <v>0</v>
      </c>
      <c r="E430" s="16">
        <v>17.3</v>
      </c>
      <c r="F430" s="16">
        <v>46630</v>
      </c>
    </row>
    <row r="431" spans="1:6" x14ac:dyDescent="0.3">
      <c r="A431" s="31" t="s">
        <v>8</v>
      </c>
      <c r="B431" s="31" t="s">
        <v>7</v>
      </c>
      <c r="C431" s="17">
        <v>43143</v>
      </c>
      <c r="D431" s="16">
        <v>0</v>
      </c>
      <c r="E431" s="16">
        <v>18.2</v>
      </c>
      <c r="F431" s="16">
        <v>20720</v>
      </c>
    </row>
    <row r="432" spans="1:6" x14ac:dyDescent="0.3">
      <c r="A432" s="31" t="s">
        <v>8</v>
      </c>
      <c r="B432" s="31" t="s">
        <v>7</v>
      </c>
      <c r="C432" s="17">
        <v>43150</v>
      </c>
      <c r="D432" s="16">
        <v>0</v>
      </c>
      <c r="E432" s="16">
        <v>18.3</v>
      </c>
      <c r="F432" s="16">
        <v>12400</v>
      </c>
    </row>
    <row r="433" spans="1:6" x14ac:dyDescent="0.3">
      <c r="A433" s="31" t="s">
        <v>8</v>
      </c>
      <c r="B433" s="31" t="s">
        <v>7</v>
      </c>
      <c r="C433" s="17">
        <v>43157</v>
      </c>
      <c r="D433" s="16">
        <v>0</v>
      </c>
      <c r="E433" s="16">
        <v>18</v>
      </c>
      <c r="F433" s="16">
        <v>23670</v>
      </c>
    </row>
    <row r="434" spans="1:6" x14ac:dyDescent="0.3">
      <c r="A434" s="31" t="s">
        <v>8</v>
      </c>
      <c r="B434" s="31" t="s">
        <v>7</v>
      </c>
      <c r="C434" s="17">
        <v>43164</v>
      </c>
      <c r="D434" s="16">
        <v>0</v>
      </c>
      <c r="E434" s="16">
        <v>17.850000000000001</v>
      </c>
      <c r="F434" s="16">
        <v>5280</v>
      </c>
    </row>
    <row r="435" spans="1:6" x14ac:dyDescent="0.3">
      <c r="A435" s="31" t="s">
        <v>8</v>
      </c>
      <c r="B435" s="31" t="s">
        <v>7</v>
      </c>
      <c r="C435" s="17">
        <v>43171</v>
      </c>
      <c r="D435" s="16">
        <v>0</v>
      </c>
      <c r="E435" s="16">
        <v>17.55</v>
      </c>
      <c r="F435" s="16">
        <v>39450</v>
      </c>
    </row>
    <row r="436" spans="1:6" x14ac:dyDescent="0.3">
      <c r="A436" s="31" t="s">
        <v>8</v>
      </c>
      <c r="B436" s="31" t="s">
        <v>7</v>
      </c>
      <c r="C436" s="17">
        <v>43178</v>
      </c>
      <c r="D436" s="16">
        <v>0</v>
      </c>
      <c r="E436" s="16">
        <v>17.45</v>
      </c>
      <c r="F436" s="16">
        <v>27230</v>
      </c>
    </row>
    <row r="437" spans="1:6" x14ac:dyDescent="0.3">
      <c r="A437" s="31" t="s">
        <v>8</v>
      </c>
      <c r="B437" s="31" t="s">
        <v>7</v>
      </c>
      <c r="C437" s="17">
        <v>43185</v>
      </c>
      <c r="D437" s="16">
        <v>0</v>
      </c>
      <c r="E437" s="16">
        <v>17.350000000000001</v>
      </c>
      <c r="F437" s="16">
        <v>13450</v>
      </c>
    </row>
    <row r="438" spans="1:6" x14ac:dyDescent="0.3">
      <c r="A438" s="31" t="s">
        <v>8</v>
      </c>
      <c r="B438" s="31" t="s">
        <v>7</v>
      </c>
      <c r="C438" s="17">
        <v>43192</v>
      </c>
      <c r="D438" s="16">
        <v>0</v>
      </c>
      <c r="E438" s="16">
        <v>17.100000000000001</v>
      </c>
      <c r="F438" s="16">
        <v>40220</v>
      </c>
    </row>
    <row r="439" spans="1:6" x14ac:dyDescent="0.3">
      <c r="A439" s="31" t="s">
        <v>8</v>
      </c>
      <c r="B439" s="31" t="s">
        <v>7</v>
      </c>
      <c r="C439" s="17">
        <v>43199</v>
      </c>
      <c r="D439" s="16">
        <v>0</v>
      </c>
      <c r="E439" s="16">
        <v>16.7</v>
      </c>
      <c r="F439" s="16">
        <v>117470</v>
      </c>
    </row>
    <row r="440" spans="1:6" x14ac:dyDescent="0.3">
      <c r="A440" s="31" t="s">
        <v>8</v>
      </c>
      <c r="B440" s="31" t="s">
        <v>7</v>
      </c>
      <c r="C440" s="17">
        <v>43206</v>
      </c>
      <c r="D440" s="16">
        <v>0</v>
      </c>
      <c r="E440" s="16">
        <v>17</v>
      </c>
      <c r="F440" s="16">
        <v>24200</v>
      </c>
    </row>
    <row r="441" spans="1:6" x14ac:dyDescent="0.3">
      <c r="A441" s="31" t="s">
        <v>8</v>
      </c>
      <c r="B441" s="31" t="s">
        <v>7</v>
      </c>
      <c r="C441" s="17">
        <v>43213</v>
      </c>
      <c r="D441" s="16">
        <v>0</v>
      </c>
      <c r="E441" s="16">
        <v>17.05</v>
      </c>
      <c r="F441" s="16">
        <v>30040</v>
      </c>
    </row>
    <row r="442" spans="1:6" x14ac:dyDescent="0.3">
      <c r="A442" s="31" t="s">
        <v>8</v>
      </c>
      <c r="B442" s="31" t="s">
        <v>7</v>
      </c>
      <c r="C442" s="17">
        <v>43220</v>
      </c>
      <c r="D442" s="16">
        <v>0</v>
      </c>
      <c r="E442" s="16">
        <v>16.899999999999999</v>
      </c>
      <c r="F442" s="16">
        <v>6640</v>
      </c>
    </row>
    <row r="443" spans="1:6" x14ac:dyDescent="0.3">
      <c r="A443" s="31" t="s">
        <v>8</v>
      </c>
      <c r="B443" s="31" t="s">
        <v>7</v>
      </c>
      <c r="C443" s="17">
        <v>43227</v>
      </c>
      <c r="D443" s="16">
        <v>0</v>
      </c>
      <c r="E443" s="16">
        <v>16.7</v>
      </c>
      <c r="F443" s="16">
        <v>8320</v>
      </c>
    </row>
    <row r="444" spans="1:6" x14ac:dyDescent="0.3">
      <c r="A444" s="31" t="s">
        <v>8</v>
      </c>
      <c r="B444" s="31" t="s">
        <v>7</v>
      </c>
      <c r="C444" s="17">
        <v>43234</v>
      </c>
      <c r="D444" s="16">
        <v>0</v>
      </c>
      <c r="E444" s="16">
        <v>16.45</v>
      </c>
      <c r="F444" s="16">
        <v>56770</v>
      </c>
    </row>
    <row r="445" spans="1:6" x14ac:dyDescent="0.3">
      <c r="A445" s="31" t="s">
        <v>8</v>
      </c>
      <c r="B445" s="31" t="s">
        <v>7</v>
      </c>
      <c r="C445" s="17">
        <v>43241</v>
      </c>
      <c r="D445" s="16">
        <v>0</v>
      </c>
      <c r="E445" s="16">
        <v>16.399999999999999</v>
      </c>
      <c r="F445" s="16">
        <v>20420</v>
      </c>
    </row>
    <row r="446" spans="1:6" x14ac:dyDescent="0.3">
      <c r="A446" s="31" t="s">
        <v>8</v>
      </c>
      <c r="B446" s="31" t="s">
        <v>7</v>
      </c>
      <c r="C446" s="17">
        <v>43248</v>
      </c>
      <c r="D446" s="16">
        <v>0</v>
      </c>
      <c r="E446" s="16">
        <v>16.600000000000001</v>
      </c>
      <c r="F446" s="16">
        <v>56260</v>
      </c>
    </row>
    <row r="447" spans="1:6" x14ac:dyDescent="0.3">
      <c r="A447" s="31" t="s">
        <v>8</v>
      </c>
      <c r="B447" s="31" t="s">
        <v>7</v>
      </c>
      <c r="C447" s="17">
        <v>43255</v>
      </c>
      <c r="D447" s="16">
        <v>0</v>
      </c>
      <c r="E447" s="16">
        <v>16.350000000000001</v>
      </c>
      <c r="F447" s="16">
        <v>57510</v>
      </c>
    </row>
    <row r="448" spans="1:6" x14ac:dyDescent="0.3">
      <c r="A448" s="31" t="s">
        <v>8</v>
      </c>
      <c r="B448" s="31" t="s">
        <v>7</v>
      </c>
      <c r="C448" s="17">
        <v>43262</v>
      </c>
      <c r="D448" s="16">
        <v>0</v>
      </c>
      <c r="E448" s="16">
        <v>16.149999999999999</v>
      </c>
      <c r="F448" s="16">
        <v>12410</v>
      </c>
    </row>
    <row r="449" spans="1:6" x14ac:dyDescent="0.3">
      <c r="A449" s="31" t="s">
        <v>8</v>
      </c>
      <c r="B449" s="31" t="s">
        <v>7</v>
      </c>
      <c r="C449" s="17">
        <v>43269</v>
      </c>
      <c r="D449" s="16">
        <v>0</v>
      </c>
      <c r="E449" s="16">
        <v>16.45</v>
      </c>
      <c r="F449" s="16">
        <v>53170</v>
      </c>
    </row>
    <row r="450" spans="1:6" x14ac:dyDescent="0.3">
      <c r="A450" s="31" t="s">
        <v>8</v>
      </c>
      <c r="B450" s="31" t="s">
        <v>7</v>
      </c>
      <c r="C450" s="17">
        <v>43276</v>
      </c>
      <c r="D450" s="16">
        <v>0</v>
      </c>
      <c r="E450" s="16">
        <v>16.3</v>
      </c>
      <c r="F450" s="16">
        <v>35620</v>
      </c>
    </row>
    <row r="451" spans="1:6" x14ac:dyDescent="0.3">
      <c r="A451" s="31" t="s">
        <v>8</v>
      </c>
      <c r="B451" s="31" t="s">
        <v>7</v>
      </c>
      <c r="C451" s="17">
        <v>43283</v>
      </c>
      <c r="D451" s="16">
        <v>0</v>
      </c>
      <c r="E451" s="16">
        <v>15.95</v>
      </c>
      <c r="F451" s="16">
        <v>45060</v>
      </c>
    </row>
    <row r="452" spans="1:6" x14ac:dyDescent="0.3">
      <c r="A452" s="31" t="s">
        <v>8</v>
      </c>
      <c r="B452" s="31" t="s">
        <v>7</v>
      </c>
      <c r="C452" s="17">
        <v>43290</v>
      </c>
      <c r="D452" s="16">
        <v>0</v>
      </c>
      <c r="E452" s="16">
        <v>15.9</v>
      </c>
      <c r="F452" s="16">
        <v>40170</v>
      </c>
    </row>
    <row r="453" spans="1:6" x14ac:dyDescent="0.3">
      <c r="A453" s="31" t="s">
        <v>8</v>
      </c>
      <c r="B453" s="31" t="s">
        <v>7</v>
      </c>
      <c r="C453" s="17">
        <v>43297</v>
      </c>
      <c r="D453" s="16">
        <v>0</v>
      </c>
      <c r="E453" s="16">
        <v>16.05</v>
      </c>
      <c r="F453" s="16">
        <v>9770</v>
      </c>
    </row>
    <row r="454" spans="1:6" x14ac:dyDescent="0.3">
      <c r="A454" s="31" t="s">
        <v>8</v>
      </c>
      <c r="B454" s="31" t="s">
        <v>7</v>
      </c>
      <c r="C454" s="17">
        <v>43304</v>
      </c>
      <c r="D454" s="16">
        <v>0</v>
      </c>
      <c r="E454" s="16">
        <v>16.45</v>
      </c>
      <c r="F454" s="16">
        <v>29250</v>
      </c>
    </row>
    <row r="455" spans="1:6" x14ac:dyDescent="0.3">
      <c r="A455" s="31" t="s">
        <v>8</v>
      </c>
      <c r="B455" s="31" t="s">
        <v>7</v>
      </c>
      <c r="C455" s="17">
        <v>43311</v>
      </c>
      <c r="D455" s="16">
        <v>0</v>
      </c>
      <c r="E455" s="16">
        <v>16</v>
      </c>
      <c r="F455" s="16">
        <v>10130</v>
      </c>
    </row>
    <row r="456" spans="1:6" x14ac:dyDescent="0.3">
      <c r="A456" s="31" t="s">
        <v>8</v>
      </c>
      <c r="B456" s="31" t="s">
        <v>7</v>
      </c>
      <c r="C456" s="17">
        <v>43318</v>
      </c>
      <c r="D456" s="16">
        <v>0</v>
      </c>
      <c r="E456" s="16">
        <v>15.65</v>
      </c>
      <c r="F456" s="16">
        <v>19430</v>
      </c>
    </row>
    <row r="457" spans="1:6" x14ac:dyDescent="0.3">
      <c r="A457" s="31" t="s">
        <v>8</v>
      </c>
      <c r="B457" s="31" t="s">
        <v>7</v>
      </c>
      <c r="C457" s="17">
        <v>43325</v>
      </c>
      <c r="D457" s="16">
        <v>0</v>
      </c>
      <c r="E457" s="16">
        <v>15.5</v>
      </c>
      <c r="F457" s="16">
        <v>44550</v>
      </c>
    </row>
    <row r="458" spans="1:6" x14ac:dyDescent="0.3">
      <c r="A458" s="31" t="s">
        <v>8</v>
      </c>
      <c r="B458" s="31" t="s">
        <v>7</v>
      </c>
      <c r="C458" s="17">
        <v>43332</v>
      </c>
      <c r="D458" s="16">
        <v>0</v>
      </c>
      <c r="E458" s="16">
        <v>15</v>
      </c>
      <c r="F458" s="16">
        <v>25020</v>
      </c>
    </row>
    <row r="459" spans="1:6" x14ac:dyDescent="0.3">
      <c r="A459" s="31" t="s">
        <v>8</v>
      </c>
      <c r="B459" s="31" t="s">
        <v>7</v>
      </c>
      <c r="C459" s="17">
        <v>43339</v>
      </c>
      <c r="D459" s="16">
        <v>0</v>
      </c>
      <c r="E459" s="16">
        <v>14.95</v>
      </c>
      <c r="F459" s="16">
        <v>6760</v>
      </c>
    </row>
    <row r="460" spans="1:6" x14ac:dyDescent="0.3">
      <c r="A460" s="31" t="s">
        <v>8</v>
      </c>
      <c r="B460" s="31" t="s">
        <v>7</v>
      </c>
      <c r="C460" s="17">
        <v>43346</v>
      </c>
      <c r="D460" s="16">
        <v>0</v>
      </c>
      <c r="E460" s="16">
        <v>14.8</v>
      </c>
      <c r="F460" s="16">
        <v>13450</v>
      </c>
    </row>
    <row r="461" spans="1:6" x14ac:dyDescent="0.3">
      <c r="A461" s="31" t="s">
        <v>8</v>
      </c>
      <c r="B461" s="31" t="s">
        <v>7</v>
      </c>
      <c r="C461" s="17">
        <v>43353</v>
      </c>
      <c r="D461" s="16">
        <v>0</v>
      </c>
      <c r="E461" s="16">
        <v>14.95</v>
      </c>
      <c r="F461" s="16">
        <v>6440</v>
      </c>
    </row>
    <row r="462" spans="1:6" x14ac:dyDescent="0.3">
      <c r="A462" s="31" t="s">
        <v>8</v>
      </c>
      <c r="B462" s="31" t="s">
        <v>7</v>
      </c>
      <c r="C462" s="17">
        <v>43360</v>
      </c>
      <c r="D462" s="16">
        <v>0</v>
      </c>
      <c r="E462" s="16">
        <v>15.15</v>
      </c>
      <c r="F462" s="16">
        <v>5690</v>
      </c>
    </row>
    <row r="463" spans="1:6" x14ac:dyDescent="0.3">
      <c r="A463" s="31" t="s">
        <v>8</v>
      </c>
      <c r="B463" s="31" t="s">
        <v>7</v>
      </c>
      <c r="C463" s="17">
        <v>43367</v>
      </c>
      <c r="D463" s="16">
        <v>0</v>
      </c>
      <c r="E463" s="16">
        <v>14.35</v>
      </c>
      <c r="F463" s="16">
        <v>185270</v>
      </c>
    </row>
    <row r="464" spans="1:6" x14ac:dyDescent="0.3">
      <c r="A464" s="31" t="s">
        <v>8</v>
      </c>
      <c r="B464" s="31" t="s">
        <v>7</v>
      </c>
      <c r="C464" s="17">
        <v>43374</v>
      </c>
      <c r="D464" s="16">
        <v>0</v>
      </c>
      <c r="E464" s="16">
        <v>14.6</v>
      </c>
      <c r="F464" s="16">
        <v>36080</v>
      </c>
    </row>
    <row r="465" spans="1:6" x14ac:dyDescent="0.3">
      <c r="A465" s="31" t="s">
        <v>8</v>
      </c>
      <c r="B465" s="31" t="s">
        <v>7</v>
      </c>
      <c r="C465" s="17">
        <v>43381</v>
      </c>
      <c r="D465" s="16">
        <v>0</v>
      </c>
      <c r="E465" s="16">
        <v>14.2</v>
      </c>
      <c r="F465" s="16">
        <v>8070</v>
      </c>
    </row>
    <row r="466" spans="1:6" x14ac:dyDescent="0.3">
      <c r="A466" s="31" t="s">
        <v>8</v>
      </c>
      <c r="B466" s="31" t="s">
        <v>7</v>
      </c>
      <c r="C466" s="17">
        <v>43388</v>
      </c>
      <c r="D466" s="16">
        <v>0</v>
      </c>
      <c r="E466" s="16">
        <v>14.4</v>
      </c>
      <c r="F466" s="16">
        <v>52900</v>
      </c>
    </row>
    <row r="467" spans="1:6" x14ac:dyDescent="0.3">
      <c r="A467" s="31" t="s">
        <v>8</v>
      </c>
      <c r="B467" s="31" t="s">
        <v>7</v>
      </c>
      <c r="C467" s="17">
        <v>43395</v>
      </c>
      <c r="D467" s="16">
        <v>0</v>
      </c>
      <c r="E467" s="16">
        <v>14.15</v>
      </c>
      <c r="F467" s="16">
        <v>43180</v>
      </c>
    </row>
    <row r="468" spans="1:6" x14ac:dyDescent="0.3">
      <c r="A468" s="31" t="s">
        <v>8</v>
      </c>
      <c r="B468" s="31" t="s">
        <v>7</v>
      </c>
      <c r="C468" s="17">
        <v>43402</v>
      </c>
      <c r="D468" s="16">
        <v>0</v>
      </c>
      <c r="E468" s="16">
        <v>14.3</v>
      </c>
      <c r="F468" s="16">
        <v>3350</v>
      </c>
    </row>
    <row r="469" spans="1:6" x14ac:dyDescent="0.3">
      <c r="A469" s="31" t="s">
        <v>8</v>
      </c>
      <c r="B469" s="31" t="s">
        <v>7</v>
      </c>
      <c r="C469" s="17">
        <v>43409</v>
      </c>
      <c r="D469" s="16">
        <v>0</v>
      </c>
      <c r="E469" s="16">
        <v>14.26</v>
      </c>
      <c r="F469" s="16">
        <v>9730</v>
      </c>
    </row>
    <row r="470" spans="1:6" x14ac:dyDescent="0.3">
      <c r="A470" s="31" t="s">
        <v>8</v>
      </c>
      <c r="B470" s="31" t="s">
        <v>7</v>
      </c>
      <c r="C470" s="17">
        <v>43416</v>
      </c>
      <c r="D470" s="16">
        <v>0</v>
      </c>
      <c r="E470" s="16">
        <v>14.18</v>
      </c>
      <c r="F470" s="16">
        <v>20020</v>
      </c>
    </row>
    <row r="471" spans="1:6" x14ac:dyDescent="0.3">
      <c r="A471" s="31" t="s">
        <v>8</v>
      </c>
      <c r="B471" s="31" t="s">
        <v>7</v>
      </c>
      <c r="C471" s="17">
        <v>43423</v>
      </c>
      <c r="D471" s="16">
        <v>0</v>
      </c>
      <c r="E471" s="16">
        <v>14.18</v>
      </c>
      <c r="F471" s="16">
        <v>30090</v>
      </c>
    </row>
    <row r="472" spans="1:6" x14ac:dyDescent="0.3">
      <c r="A472" s="31" t="s">
        <v>8</v>
      </c>
      <c r="B472" s="31" t="s">
        <v>7</v>
      </c>
      <c r="C472" s="17">
        <v>43430</v>
      </c>
      <c r="D472" s="16">
        <v>0</v>
      </c>
      <c r="E472" s="16">
        <v>14.76</v>
      </c>
      <c r="F472" s="16">
        <v>28350</v>
      </c>
    </row>
    <row r="473" spans="1:6" x14ac:dyDescent="0.3">
      <c r="A473" s="31" t="s">
        <v>8</v>
      </c>
      <c r="B473" s="31" t="s">
        <v>7</v>
      </c>
      <c r="C473" s="17">
        <v>43437</v>
      </c>
      <c r="D473" s="16">
        <v>0</v>
      </c>
      <c r="E473" s="16">
        <v>14.14</v>
      </c>
      <c r="F473" s="16">
        <v>12850</v>
      </c>
    </row>
    <row r="474" spans="1:6" x14ac:dyDescent="0.3">
      <c r="A474" s="31" t="s">
        <v>8</v>
      </c>
      <c r="B474" s="31" t="s">
        <v>7</v>
      </c>
      <c r="C474" s="17">
        <v>43444</v>
      </c>
      <c r="D474" s="16">
        <v>0</v>
      </c>
      <c r="E474" s="16">
        <v>14.18</v>
      </c>
      <c r="F474" s="16">
        <v>58230</v>
      </c>
    </row>
    <row r="475" spans="1:6" x14ac:dyDescent="0.3">
      <c r="A475" s="31" t="s">
        <v>8</v>
      </c>
      <c r="B475" s="31" t="s">
        <v>7</v>
      </c>
      <c r="C475" s="17">
        <v>43451</v>
      </c>
      <c r="D475" s="16">
        <v>0</v>
      </c>
      <c r="E475" s="16">
        <v>14.1</v>
      </c>
      <c r="F475" s="16">
        <v>47070</v>
      </c>
    </row>
    <row r="476" spans="1:6" x14ac:dyDescent="0.3">
      <c r="A476" s="31" t="s">
        <v>8</v>
      </c>
      <c r="B476" s="31" t="s">
        <v>7</v>
      </c>
      <c r="C476" s="17">
        <v>43458</v>
      </c>
      <c r="D476" s="16">
        <v>0</v>
      </c>
      <c r="E476" s="16">
        <v>14</v>
      </c>
      <c r="F476" s="16">
        <v>58870</v>
      </c>
    </row>
    <row r="477" spans="1:6" x14ac:dyDescent="0.3">
      <c r="A477" s="31" t="s">
        <v>8</v>
      </c>
      <c r="B477" s="31" t="s">
        <v>7</v>
      </c>
      <c r="C477" s="17">
        <v>43465</v>
      </c>
      <c r="D477" s="16">
        <v>0</v>
      </c>
      <c r="E477" s="16">
        <v>14.1</v>
      </c>
      <c r="F477" s="16">
        <v>12050</v>
      </c>
    </row>
    <row r="478" spans="1:6" x14ac:dyDescent="0.3">
      <c r="A478" s="31" t="s">
        <v>8</v>
      </c>
      <c r="B478" s="31" t="s">
        <v>7</v>
      </c>
      <c r="C478" s="17">
        <v>43472</v>
      </c>
      <c r="D478" s="16">
        <v>0</v>
      </c>
      <c r="E478" s="16">
        <v>14.14</v>
      </c>
      <c r="F478" s="16">
        <v>11080</v>
      </c>
    </row>
    <row r="479" spans="1:6" x14ac:dyDescent="0.3">
      <c r="A479" s="31" t="s">
        <v>8</v>
      </c>
      <c r="B479" s="31" t="s">
        <v>7</v>
      </c>
      <c r="C479" s="17">
        <v>43479</v>
      </c>
      <c r="D479" s="16">
        <v>0</v>
      </c>
      <c r="E479" s="16">
        <v>14.28</v>
      </c>
      <c r="F479" s="16">
        <v>18040</v>
      </c>
    </row>
    <row r="480" spans="1:6" x14ac:dyDescent="0.3">
      <c r="A480" s="31" t="s">
        <v>8</v>
      </c>
      <c r="B480" s="31" t="s">
        <v>7</v>
      </c>
      <c r="C480" s="17">
        <v>43486</v>
      </c>
      <c r="D480" s="16">
        <v>0</v>
      </c>
      <c r="E480" s="16">
        <v>14.32</v>
      </c>
      <c r="F480" s="16">
        <v>24790</v>
      </c>
    </row>
    <row r="481" spans="1:6" x14ac:dyDescent="0.3">
      <c r="A481" s="31" t="s">
        <v>8</v>
      </c>
      <c r="B481" s="31" t="s">
        <v>7</v>
      </c>
      <c r="C481" s="17">
        <v>43493</v>
      </c>
      <c r="D481" s="16">
        <v>0</v>
      </c>
      <c r="E481" s="16">
        <v>14.34</v>
      </c>
      <c r="F481" s="16">
        <v>24500</v>
      </c>
    </row>
    <row r="482" spans="1:6" x14ac:dyDescent="0.3">
      <c r="A482" s="31" t="s">
        <v>8</v>
      </c>
      <c r="B482" s="31" t="s">
        <v>7</v>
      </c>
      <c r="C482" s="17">
        <v>43500</v>
      </c>
      <c r="D482" s="16">
        <v>0</v>
      </c>
      <c r="E482" s="16">
        <v>14.46</v>
      </c>
      <c r="F482" s="16">
        <v>39370</v>
      </c>
    </row>
    <row r="483" spans="1:6" x14ac:dyDescent="0.3">
      <c r="A483" s="31" t="s">
        <v>8</v>
      </c>
      <c r="B483" s="31" t="s">
        <v>7</v>
      </c>
      <c r="C483" s="17">
        <v>43507</v>
      </c>
      <c r="D483" s="16">
        <v>0</v>
      </c>
      <c r="E483" s="16">
        <v>14.32</v>
      </c>
      <c r="F483" s="16">
        <v>42430</v>
      </c>
    </row>
    <row r="484" spans="1:6" x14ac:dyDescent="0.3">
      <c r="A484" s="31" t="s">
        <v>8</v>
      </c>
      <c r="B484" s="31" t="s">
        <v>7</v>
      </c>
      <c r="C484" s="17">
        <v>43514</v>
      </c>
      <c r="D484" s="16">
        <v>0</v>
      </c>
      <c r="E484" s="16">
        <v>14.02</v>
      </c>
      <c r="F484" s="16">
        <v>29580</v>
      </c>
    </row>
    <row r="485" spans="1:6" x14ac:dyDescent="0.3">
      <c r="A485" s="31" t="s">
        <v>8</v>
      </c>
      <c r="B485" s="31" t="s">
        <v>7</v>
      </c>
      <c r="C485" s="17">
        <v>43521</v>
      </c>
      <c r="D485" s="16">
        <v>0</v>
      </c>
      <c r="E485" s="16">
        <v>14.34</v>
      </c>
      <c r="F485" s="16">
        <v>30870</v>
      </c>
    </row>
    <row r="486" spans="1:6" x14ac:dyDescent="0.3">
      <c r="A486" s="31" t="s">
        <v>8</v>
      </c>
      <c r="B486" s="31" t="s">
        <v>7</v>
      </c>
      <c r="C486" s="17">
        <v>43528</v>
      </c>
      <c r="D486" s="16">
        <v>0</v>
      </c>
      <c r="E486" s="16">
        <v>14.2</v>
      </c>
      <c r="F486" s="16">
        <v>22280</v>
      </c>
    </row>
    <row r="487" spans="1:6" x14ac:dyDescent="0.3">
      <c r="A487" s="31" t="s">
        <v>8</v>
      </c>
      <c r="B487" s="31" t="s">
        <v>7</v>
      </c>
      <c r="C487" s="17">
        <v>43535</v>
      </c>
      <c r="D487" s="16">
        <v>0</v>
      </c>
      <c r="E487" s="16">
        <v>15.12</v>
      </c>
      <c r="F487" s="16">
        <v>214440</v>
      </c>
    </row>
    <row r="488" spans="1:6" x14ac:dyDescent="0.3">
      <c r="A488" s="31" t="s">
        <v>8</v>
      </c>
      <c r="B488" s="31" t="s">
        <v>7</v>
      </c>
      <c r="C488" s="17">
        <v>43542</v>
      </c>
      <c r="D488" s="16">
        <v>0</v>
      </c>
      <c r="E488" s="16">
        <v>14.64</v>
      </c>
      <c r="F488" s="16">
        <v>106230</v>
      </c>
    </row>
    <row r="489" spans="1:6" x14ac:dyDescent="0.3">
      <c r="A489" s="31" t="s">
        <v>8</v>
      </c>
      <c r="B489" s="31" t="s">
        <v>7</v>
      </c>
      <c r="C489" s="17">
        <v>43549</v>
      </c>
      <c r="D489" s="16">
        <v>0</v>
      </c>
      <c r="E489" s="16">
        <v>15.12</v>
      </c>
      <c r="F489" s="16">
        <v>160200</v>
      </c>
    </row>
    <row r="490" spans="1:6" x14ac:dyDescent="0.3">
      <c r="A490" s="31" t="s">
        <v>8</v>
      </c>
      <c r="B490" s="31" t="s">
        <v>7</v>
      </c>
      <c r="C490" s="17">
        <v>43556</v>
      </c>
      <c r="D490" s="16">
        <v>0</v>
      </c>
      <c r="E490" s="16">
        <v>15.6</v>
      </c>
      <c r="F490" s="16">
        <v>175800</v>
      </c>
    </row>
    <row r="491" spans="1:6" x14ac:dyDescent="0.3">
      <c r="A491" s="31" t="s">
        <v>8</v>
      </c>
      <c r="B491" s="31" t="s">
        <v>7</v>
      </c>
      <c r="C491" s="17">
        <v>43563</v>
      </c>
      <c r="D491" s="16">
        <v>0</v>
      </c>
      <c r="E491" s="16">
        <v>15.4</v>
      </c>
      <c r="F491" s="16">
        <v>20150</v>
      </c>
    </row>
    <row r="492" spans="1:6" x14ac:dyDescent="0.3">
      <c r="A492" s="31" t="s">
        <v>8</v>
      </c>
      <c r="B492" s="31" t="s">
        <v>7</v>
      </c>
      <c r="C492" s="17">
        <v>43570</v>
      </c>
      <c r="D492" s="16">
        <v>0</v>
      </c>
      <c r="E492" s="16">
        <v>20.2</v>
      </c>
      <c r="F492" s="16">
        <v>1096240</v>
      </c>
    </row>
    <row r="493" spans="1:6" x14ac:dyDescent="0.3">
      <c r="A493" s="31" t="s">
        <v>8</v>
      </c>
      <c r="B493" s="31" t="s">
        <v>7</v>
      </c>
      <c r="C493" s="17">
        <v>43577</v>
      </c>
      <c r="D493" s="16">
        <v>0</v>
      </c>
      <c r="E493" s="16">
        <v>24.96</v>
      </c>
      <c r="F493" s="16">
        <v>1323820</v>
      </c>
    </row>
    <row r="494" spans="1:6" x14ac:dyDescent="0.3">
      <c r="A494" s="31" t="s">
        <v>8</v>
      </c>
      <c r="B494" s="31" t="s">
        <v>7</v>
      </c>
      <c r="C494" s="17">
        <v>43584</v>
      </c>
      <c r="D494" s="16">
        <v>0</v>
      </c>
      <c r="E494" s="16">
        <v>26.88</v>
      </c>
      <c r="F494" s="16">
        <v>532620</v>
      </c>
    </row>
    <row r="495" spans="1:6" x14ac:dyDescent="0.3">
      <c r="A495" s="31" t="s">
        <v>8</v>
      </c>
      <c r="B495" s="31" t="s">
        <v>7</v>
      </c>
      <c r="C495" s="17">
        <v>43591</v>
      </c>
      <c r="D495" s="16">
        <v>0</v>
      </c>
      <c r="E495" s="16">
        <v>25.46</v>
      </c>
      <c r="F495" s="16">
        <v>350570</v>
      </c>
    </row>
    <row r="496" spans="1:6" x14ac:dyDescent="0.3">
      <c r="A496" s="31" t="s">
        <v>8</v>
      </c>
      <c r="B496" s="31" t="s">
        <v>7</v>
      </c>
      <c r="C496" s="17">
        <v>43598</v>
      </c>
      <c r="D496" s="16">
        <v>0</v>
      </c>
      <c r="E496" s="16">
        <v>24.9</v>
      </c>
      <c r="F496" s="16">
        <v>187430</v>
      </c>
    </row>
    <row r="497" spans="1:6" x14ac:dyDescent="0.3">
      <c r="A497" s="31" t="s">
        <v>8</v>
      </c>
      <c r="B497" s="31" t="s">
        <v>7</v>
      </c>
      <c r="C497" s="17">
        <v>43605</v>
      </c>
      <c r="D497" s="16">
        <v>0</v>
      </c>
      <c r="E497" s="16">
        <v>25.6</v>
      </c>
      <c r="F497" s="16">
        <v>144920</v>
      </c>
    </row>
    <row r="498" spans="1:6" x14ac:dyDescent="0.3">
      <c r="A498" s="31" t="s">
        <v>8</v>
      </c>
      <c r="B498" s="31" t="s">
        <v>7</v>
      </c>
      <c r="C498" s="17">
        <v>43612</v>
      </c>
      <c r="D498" s="16">
        <v>0</v>
      </c>
      <c r="E498" s="16">
        <v>25.3</v>
      </c>
      <c r="F498" s="16">
        <v>85650</v>
      </c>
    </row>
    <row r="499" spans="1:6" x14ac:dyDescent="0.3">
      <c r="A499" s="31" t="s">
        <v>8</v>
      </c>
      <c r="B499" s="31" t="s">
        <v>7</v>
      </c>
      <c r="C499" s="17">
        <v>43619</v>
      </c>
      <c r="D499" s="16">
        <v>0</v>
      </c>
      <c r="E499" s="16">
        <v>28.7</v>
      </c>
      <c r="F499" s="16">
        <v>344510</v>
      </c>
    </row>
    <row r="500" spans="1:6" x14ac:dyDescent="0.3">
      <c r="A500" s="31" t="s">
        <v>8</v>
      </c>
      <c r="B500" s="31" t="s">
        <v>7</v>
      </c>
      <c r="C500" s="17">
        <v>43626</v>
      </c>
      <c r="D500" s="16">
        <v>0</v>
      </c>
      <c r="E500" s="16">
        <v>30.32</v>
      </c>
      <c r="F500" s="16">
        <v>252820</v>
      </c>
    </row>
    <row r="501" spans="1:6" x14ac:dyDescent="0.3">
      <c r="A501" s="31" t="s">
        <v>8</v>
      </c>
      <c r="B501" s="31" t="s">
        <v>7</v>
      </c>
      <c r="C501" s="17">
        <v>43633</v>
      </c>
      <c r="D501" s="16">
        <v>0</v>
      </c>
      <c r="E501" s="16">
        <v>42.5</v>
      </c>
      <c r="F501" s="16">
        <v>726820</v>
      </c>
    </row>
    <row r="502" spans="1:6" x14ac:dyDescent="0.3">
      <c r="A502" s="31" t="s">
        <v>8</v>
      </c>
      <c r="B502" s="31" t="s">
        <v>7</v>
      </c>
      <c r="C502" s="17">
        <v>43640</v>
      </c>
      <c r="D502" s="16">
        <v>0</v>
      </c>
      <c r="E502" s="16">
        <v>41.34</v>
      </c>
      <c r="F502" s="16">
        <v>124420</v>
      </c>
    </row>
    <row r="503" spans="1:6" x14ac:dyDescent="0.3">
      <c r="A503" s="31" t="s">
        <v>8</v>
      </c>
      <c r="B503" s="31" t="s">
        <v>7</v>
      </c>
      <c r="C503" s="17">
        <v>43647</v>
      </c>
      <c r="D503" s="16">
        <v>0</v>
      </c>
      <c r="E503" s="16">
        <v>37.479999999999997</v>
      </c>
      <c r="F503" s="16">
        <v>694700</v>
      </c>
    </row>
    <row r="504" spans="1:6" x14ac:dyDescent="0.3">
      <c r="A504" s="31" t="s">
        <v>8</v>
      </c>
      <c r="B504" s="31" t="s">
        <v>7</v>
      </c>
      <c r="C504" s="17">
        <v>43654</v>
      </c>
      <c r="D504" s="16">
        <v>0</v>
      </c>
      <c r="E504" s="16">
        <v>34.32</v>
      </c>
      <c r="F504" s="16">
        <v>420370</v>
      </c>
    </row>
    <row r="505" spans="1:6" x14ac:dyDescent="0.3">
      <c r="A505" s="31" t="s">
        <v>8</v>
      </c>
      <c r="B505" s="31" t="s">
        <v>7</v>
      </c>
      <c r="C505" s="17">
        <v>43661</v>
      </c>
      <c r="D505" s="16">
        <v>0</v>
      </c>
      <c r="E505" s="16">
        <v>32.979999999999997</v>
      </c>
      <c r="F505" s="16">
        <v>568090</v>
      </c>
    </row>
    <row r="506" spans="1:6" x14ac:dyDescent="0.3">
      <c r="A506" s="31" t="s">
        <v>8</v>
      </c>
      <c r="B506" s="31" t="s">
        <v>7</v>
      </c>
      <c r="C506" s="17">
        <v>43668</v>
      </c>
      <c r="D506" s="16">
        <v>0</v>
      </c>
      <c r="E506" s="16">
        <v>31.26</v>
      </c>
      <c r="F506" s="16">
        <v>13020</v>
      </c>
    </row>
    <row r="507" spans="1:6" x14ac:dyDescent="0.3">
      <c r="A507" s="31" t="s">
        <v>8</v>
      </c>
      <c r="B507" s="31" t="s">
        <v>7</v>
      </c>
      <c r="C507" s="17">
        <v>43675</v>
      </c>
      <c r="D507" s="16">
        <v>0</v>
      </c>
      <c r="E507" s="16">
        <v>30.16</v>
      </c>
      <c r="F507" s="16">
        <v>167060</v>
      </c>
    </row>
    <row r="508" spans="1:6" x14ac:dyDescent="0.3">
      <c r="A508" s="31" t="s">
        <v>8</v>
      </c>
      <c r="B508" s="31" t="s">
        <v>7</v>
      </c>
      <c r="C508" s="17">
        <v>43682</v>
      </c>
      <c r="D508" s="16">
        <v>0</v>
      </c>
      <c r="E508" s="16">
        <v>34.159999999999997</v>
      </c>
      <c r="F508" s="16">
        <v>293030</v>
      </c>
    </row>
    <row r="509" spans="1:6" x14ac:dyDescent="0.3">
      <c r="A509" s="31" t="s">
        <v>8</v>
      </c>
      <c r="B509" s="31" t="s">
        <v>7</v>
      </c>
      <c r="C509" s="17">
        <v>43689</v>
      </c>
      <c r="D509" s="16">
        <v>0</v>
      </c>
      <c r="E509" s="16">
        <v>31.7</v>
      </c>
      <c r="F509" s="16">
        <v>108090</v>
      </c>
    </row>
    <row r="510" spans="1:6" x14ac:dyDescent="0.3">
      <c r="A510" s="31" t="s">
        <v>8</v>
      </c>
      <c r="B510" s="31" t="s">
        <v>7</v>
      </c>
      <c r="C510" s="17">
        <v>43696</v>
      </c>
      <c r="D510" s="16">
        <v>0</v>
      </c>
      <c r="E510" s="16">
        <v>30.6</v>
      </c>
      <c r="F510" s="16">
        <v>17570</v>
      </c>
    </row>
    <row r="511" spans="1:6" x14ac:dyDescent="0.3">
      <c r="A511" s="31" t="s">
        <v>8</v>
      </c>
      <c r="B511" s="31" t="s">
        <v>7</v>
      </c>
      <c r="C511" s="17">
        <v>43703</v>
      </c>
      <c r="D511" s="16">
        <v>0</v>
      </c>
      <c r="E511" s="16">
        <v>31.78</v>
      </c>
      <c r="F511" s="16">
        <v>109550</v>
      </c>
    </row>
    <row r="512" spans="1:6" x14ac:dyDescent="0.3">
      <c r="A512" s="31" t="s">
        <v>8</v>
      </c>
      <c r="B512" s="31" t="s">
        <v>7</v>
      </c>
      <c r="C512" s="17">
        <v>43710</v>
      </c>
      <c r="D512" s="16">
        <v>0</v>
      </c>
      <c r="E512" s="16">
        <v>35.5</v>
      </c>
      <c r="F512" s="16">
        <v>213330</v>
      </c>
    </row>
    <row r="513" spans="1:6" x14ac:dyDescent="0.3">
      <c r="A513" s="31" t="s">
        <v>8</v>
      </c>
      <c r="B513" s="31" t="s">
        <v>7</v>
      </c>
      <c r="C513" s="17">
        <v>43717</v>
      </c>
      <c r="D513" s="16">
        <v>0</v>
      </c>
      <c r="E513" s="16">
        <v>37.479999999999997</v>
      </c>
      <c r="F513" s="16">
        <v>59320</v>
      </c>
    </row>
    <row r="514" spans="1:6" x14ac:dyDescent="0.3">
      <c r="A514" s="31" t="s">
        <v>8</v>
      </c>
      <c r="B514" s="31" t="s">
        <v>7</v>
      </c>
      <c r="C514" s="17">
        <v>43724</v>
      </c>
      <c r="D514" s="16">
        <v>0</v>
      </c>
      <c r="E514" s="16">
        <v>35</v>
      </c>
      <c r="F514" s="16">
        <v>77960</v>
      </c>
    </row>
    <row r="515" spans="1:6" x14ac:dyDescent="0.3">
      <c r="A515" s="31" t="s">
        <v>8</v>
      </c>
      <c r="B515" s="31" t="s">
        <v>7</v>
      </c>
      <c r="C515" s="17">
        <v>43731</v>
      </c>
      <c r="D515" s="16">
        <v>0</v>
      </c>
      <c r="E515" s="16">
        <v>34.659999999999997</v>
      </c>
      <c r="F515" s="16">
        <v>32760</v>
      </c>
    </row>
    <row r="516" spans="1:6" x14ac:dyDescent="0.3">
      <c r="A516" s="31" t="s">
        <v>8</v>
      </c>
      <c r="B516" s="31" t="s">
        <v>7</v>
      </c>
      <c r="C516" s="17">
        <v>43738</v>
      </c>
      <c r="D516" s="16">
        <v>0</v>
      </c>
      <c r="E516" s="16">
        <v>34.28</v>
      </c>
      <c r="F516" s="16">
        <v>220160</v>
      </c>
    </row>
    <row r="517" spans="1:6" x14ac:dyDescent="0.3">
      <c r="A517" s="31" t="s">
        <v>8</v>
      </c>
      <c r="B517" s="31" t="s">
        <v>7</v>
      </c>
      <c r="C517" s="17">
        <v>43745</v>
      </c>
      <c r="D517" s="16">
        <v>0</v>
      </c>
      <c r="E517" s="16">
        <v>33.72</v>
      </c>
      <c r="F517" s="16">
        <v>177400</v>
      </c>
    </row>
    <row r="518" spans="1:6" x14ac:dyDescent="0.3">
      <c r="A518" s="31" t="s">
        <v>8</v>
      </c>
      <c r="B518" s="31" t="s">
        <v>7</v>
      </c>
      <c r="C518" s="17">
        <v>43752</v>
      </c>
      <c r="D518" s="16">
        <v>0</v>
      </c>
      <c r="E518" s="16">
        <v>32.6</v>
      </c>
      <c r="F518" s="16">
        <v>56290</v>
      </c>
    </row>
    <row r="519" spans="1:6" x14ac:dyDescent="0.3">
      <c r="A519" s="31" t="s">
        <v>8</v>
      </c>
      <c r="B519" s="31" t="s">
        <v>7</v>
      </c>
      <c r="C519" s="17">
        <v>43759</v>
      </c>
      <c r="D519" s="16">
        <v>0</v>
      </c>
      <c r="E519" s="16">
        <v>34.78</v>
      </c>
      <c r="F519" s="16">
        <v>90310</v>
      </c>
    </row>
    <row r="520" spans="1:6" x14ac:dyDescent="0.3">
      <c r="A520" s="31" t="s">
        <v>8</v>
      </c>
      <c r="B520" s="31" t="s">
        <v>7</v>
      </c>
      <c r="C520" s="17">
        <v>43766</v>
      </c>
      <c r="D520" s="16">
        <v>0</v>
      </c>
      <c r="E520" s="16">
        <v>33.44</v>
      </c>
      <c r="F520" s="16">
        <v>20010</v>
      </c>
    </row>
    <row r="521" spans="1:6" x14ac:dyDescent="0.3">
      <c r="A521" s="31" t="s">
        <v>8</v>
      </c>
      <c r="B521" s="31" t="s">
        <v>7</v>
      </c>
      <c r="C521" s="17">
        <v>43773</v>
      </c>
      <c r="D521" s="16">
        <v>0</v>
      </c>
      <c r="E521" s="16">
        <v>33.520000000000003</v>
      </c>
      <c r="F521" s="16">
        <v>31690</v>
      </c>
    </row>
    <row r="522" spans="1:6" x14ac:dyDescent="0.3">
      <c r="A522" s="31" t="s">
        <v>8</v>
      </c>
      <c r="B522" s="31" t="s">
        <v>7</v>
      </c>
      <c r="C522" s="17">
        <v>43780</v>
      </c>
      <c r="D522" s="16">
        <v>0</v>
      </c>
      <c r="E522" s="16">
        <v>33.9</v>
      </c>
      <c r="F522" s="16">
        <v>361870</v>
      </c>
    </row>
    <row r="523" spans="1:6" x14ac:dyDescent="0.3">
      <c r="A523" s="31" t="s">
        <v>8</v>
      </c>
      <c r="B523" s="31" t="s">
        <v>7</v>
      </c>
      <c r="C523" s="17">
        <v>43787</v>
      </c>
      <c r="D523" s="16">
        <v>0</v>
      </c>
      <c r="E523" s="16">
        <v>32.08</v>
      </c>
      <c r="F523" s="16">
        <v>242140</v>
      </c>
    </row>
    <row r="524" spans="1:6" x14ac:dyDescent="0.3">
      <c r="A524" s="31" t="s">
        <v>8</v>
      </c>
      <c r="B524" s="31" t="s">
        <v>7</v>
      </c>
      <c r="C524" s="17">
        <v>43794</v>
      </c>
      <c r="D524" s="16">
        <v>0</v>
      </c>
      <c r="E524" s="16">
        <v>31</v>
      </c>
      <c r="F524" s="16">
        <v>192560</v>
      </c>
    </row>
    <row r="525" spans="1:6" x14ac:dyDescent="0.3">
      <c r="A525" s="31" t="s">
        <v>8</v>
      </c>
      <c r="B525" s="31" t="s">
        <v>7</v>
      </c>
      <c r="C525" s="17">
        <v>43801</v>
      </c>
      <c r="D525" s="16">
        <v>0</v>
      </c>
      <c r="E525" s="16">
        <v>30</v>
      </c>
      <c r="F525" s="16">
        <v>132400</v>
      </c>
    </row>
    <row r="526" spans="1:6" x14ac:dyDescent="0.3">
      <c r="A526" s="31" t="s">
        <v>8</v>
      </c>
      <c r="B526" s="31" t="s">
        <v>7</v>
      </c>
      <c r="C526" s="17">
        <v>43808</v>
      </c>
      <c r="D526" s="16">
        <v>0</v>
      </c>
      <c r="E526" s="16">
        <v>32</v>
      </c>
      <c r="F526" s="16">
        <v>347220</v>
      </c>
    </row>
    <row r="527" spans="1:6" x14ac:dyDescent="0.3">
      <c r="A527" s="31" t="s">
        <v>8</v>
      </c>
      <c r="B527" s="31" t="s">
        <v>7</v>
      </c>
      <c r="C527" s="17">
        <v>43815</v>
      </c>
      <c r="D527" s="16">
        <v>0</v>
      </c>
      <c r="E527" s="16">
        <v>30.06</v>
      </c>
      <c r="F527" s="16">
        <v>150820</v>
      </c>
    </row>
    <row r="528" spans="1:6" x14ac:dyDescent="0.3">
      <c r="A528" s="31" t="s">
        <v>8</v>
      </c>
      <c r="B528" s="31" t="s">
        <v>7</v>
      </c>
      <c r="C528" s="17">
        <v>43822</v>
      </c>
      <c r="D528" s="16">
        <v>0</v>
      </c>
      <c r="E528" s="16">
        <v>29.96</v>
      </c>
      <c r="F528" s="16">
        <v>39630</v>
      </c>
    </row>
    <row r="529" spans="1:6" x14ac:dyDescent="0.3">
      <c r="A529" s="31" t="s">
        <v>8</v>
      </c>
      <c r="B529" s="31" t="s">
        <v>7</v>
      </c>
      <c r="C529" s="17">
        <v>43829</v>
      </c>
      <c r="D529" s="16">
        <v>0</v>
      </c>
      <c r="E529" s="16">
        <v>29.78</v>
      </c>
      <c r="F529" s="16">
        <v>38600</v>
      </c>
    </row>
    <row r="530" spans="1:6" x14ac:dyDescent="0.3">
      <c r="A530" s="31" t="s">
        <v>8</v>
      </c>
      <c r="B530" s="31" t="s">
        <v>7</v>
      </c>
      <c r="C530" s="17">
        <v>43836</v>
      </c>
      <c r="D530" s="16">
        <v>0</v>
      </c>
      <c r="E530" s="16">
        <v>29.92</v>
      </c>
      <c r="F530" s="16">
        <v>39010</v>
      </c>
    </row>
    <row r="531" spans="1:6" x14ac:dyDescent="0.3">
      <c r="A531" s="31" t="s">
        <v>8</v>
      </c>
      <c r="B531" s="31" t="s">
        <v>7</v>
      </c>
      <c r="C531" s="17">
        <v>43843</v>
      </c>
      <c r="D531" s="16">
        <v>0</v>
      </c>
      <c r="E531" s="16">
        <v>31.42</v>
      </c>
      <c r="F531" s="16">
        <v>293210</v>
      </c>
    </row>
    <row r="532" spans="1:6" x14ac:dyDescent="0.3">
      <c r="A532" s="31" t="s">
        <v>8</v>
      </c>
      <c r="B532" s="31" t="s">
        <v>7</v>
      </c>
      <c r="C532" s="17">
        <v>43850</v>
      </c>
      <c r="D532" s="16">
        <v>0</v>
      </c>
      <c r="E532" s="16">
        <v>31.46</v>
      </c>
      <c r="F532" s="16">
        <v>445840</v>
      </c>
    </row>
    <row r="533" spans="1:6" x14ac:dyDescent="0.3">
      <c r="A533" s="31" t="s">
        <v>8</v>
      </c>
      <c r="B533" s="31" t="s">
        <v>7</v>
      </c>
      <c r="C533" s="17">
        <v>43857</v>
      </c>
      <c r="D533" s="16">
        <v>0</v>
      </c>
      <c r="E533" s="16">
        <v>31.04</v>
      </c>
      <c r="F533" s="16">
        <v>325190</v>
      </c>
    </row>
    <row r="534" spans="1:6" x14ac:dyDescent="0.3">
      <c r="A534" s="31" t="s">
        <v>8</v>
      </c>
      <c r="B534" s="31" t="s">
        <v>7</v>
      </c>
      <c r="C534" s="17">
        <v>43864</v>
      </c>
      <c r="D534" s="16">
        <v>0</v>
      </c>
      <c r="E534" s="16">
        <v>32.44</v>
      </c>
      <c r="F534" s="16">
        <v>197650</v>
      </c>
    </row>
    <row r="535" spans="1:6" x14ac:dyDescent="0.3">
      <c r="A535" s="31" t="s">
        <v>8</v>
      </c>
      <c r="B535" s="31" t="s">
        <v>7</v>
      </c>
      <c r="C535" s="17">
        <v>43871</v>
      </c>
      <c r="D535" s="16">
        <v>0</v>
      </c>
      <c r="E535" s="16">
        <v>31.3</v>
      </c>
      <c r="F535" s="16">
        <v>247680</v>
      </c>
    </row>
    <row r="536" spans="1:6" x14ac:dyDescent="0.3">
      <c r="A536" s="31" t="s">
        <v>9</v>
      </c>
      <c r="B536" s="31" t="s">
        <v>7</v>
      </c>
      <c r="C536" s="17">
        <v>42009</v>
      </c>
      <c r="D536" s="16">
        <v>0</v>
      </c>
      <c r="E536" s="16">
        <v>206.6</v>
      </c>
      <c r="F536" s="16">
        <v>16744950</v>
      </c>
    </row>
    <row r="537" spans="1:6" x14ac:dyDescent="0.3">
      <c r="A537" s="31" t="s">
        <v>9</v>
      </c>
      <c r="B537" s="31" t="s">
        <v>7</v>
      </c>
      <c r="C537" s="17">
        <v>42016</v>
      </c>
      <c r="D537" s="16">
        <v>0</v>
      </c>
      <c r="E537" s="16">
        <v>226</v>
      </c>
      <c r="F537" s="16">
        <v>24348990</v>
      </c>
    </row>
    <row r="538" spans="1:6" x14ac:dyDescent="0.3">
      <c r="A538" s="31" t="s">
        <v>9</v>
      </c>
      <c r="B538" s="31" t="s">
        <v>7</v>
      </c>
      <c r="C538" s="17">
        <v>42023</v>
      </c>
      <c r="D538" s="16">
        <v>0</v>
      </c>
      <c r="E538" s="16">
        <v>243.9</v>
      </c>
      <c r="F538" s="16">
        <v>40152220</v>
      </c>
    </row>
    <row r="539" spans="1:6" x14ac:dyDescent="0.3">
      <c r="A539" s="31" t="s">
        <v>9</v>
      </c>
      <c r="B539" s="31" t="s">
        <v>7</v>
      </c>
      <c r="C539" s="17">
        <v>42030</v>
      </c>
      <c r="D539" s="16">
        <v>0</v>
      </c>
      <c r="E539" s="16">
        <v>229.35</v>
      </c>
      <c r="F539" s="16">
        <v>28373270</v>
      </c>
    </row>
    <row r="540" spans="1:6" x14ac:dyDescent="0.3">
      <c r="A540" s="31" t="s">
        <v>9</v>
      </c>
      <c r="B540" s="31" t="s">
        <v>7</v>
      </c>
      <c r="C540" s="17">
        <v>42037</v>
      </c>
      <c r="D540" s="16">
        <v>0</v>
      </c>
      <c r="E540" s="16">
        <v>261</v>
      </c>
      <c r="F540" s="16">
        <v>50788050</v>
      </c>
    </row>
    <row r="541" spans="1:6" x14ac:dyDescent="0.3">
      <c r="A541" s="31" t="s">
        <v>9</v>
      </c>
      <c r="B541" s="31" t="s">
        <v>7</v>
      </c>
      <c r="C541" s="17">
        <v>42044</v>
      </c>
      <c r="D541" s="16">
        <v>0</v>
      </c>
      <c r="E541" s="16">
        <v>290.2</v>
      </c>
      <c r="F541" s="16">
        <v>45113430</v>
      </c>
    </row>
    <row r="542" spans="1:6" x14ac:dyDescent="0.3">
      <c r="A542" s="31" t="s">
        <v>9</v>
      </c>
      <c r="B542" s="31" t="s">
        <v>7</v>
      </c>
      <c r="C542" s="17">
        <v>42051</v>
      </c>
      <c r="D542" s="16">
        <v>0</v>
      </c>
      <c r="E542" s="16">
        <v>274</v>
      </c>
      <c r="F542" s="16">
        <v>33443300</v>
      </c>
    </row>
    <row r="543" spans="1:6" x14ac:dyDescent="0.3">
      <c r="A543" s="31" t="s">
        <v>9</v>
      </c>
      <c r="B543" s="31" t="s">
        <v>7</v>
      </c>
      <c r="C543" s="17">
        <v>42058</v>
      </c>
      <c r="D543" s="16">
        <v>0</v>
      </c>
      <c r="E543" s="16">
        <v>265.85000000000002</v>
      </c>
      <c r="F543" s="16">
        <v>16990430</v>
      </c>
    </row>
    <row r="544" spans="1:6" x14ac:dyDescent="0.3">
      <c r="A544" s="31" t="s">
        <v>9</v>
      </c>
      <c r="B544" s="31" t="s">
        <v>7</v>
      </c>
      <c r="C544" s="17">
        <v>42065</v>
      </c>
      <c r="D544" s="16">
        <v>0</v>
      </c>
      <c r="E544" s="16">
        <v>263.5</v>
      </c>
      <c r="F544" s="16">
        <v>27250700</v>
      </c>
    </row>
    <row r="545" spans="1:6" x14ac:dyDescent="0.3">
      <c r="A545" s="31" t="s">
        <v>9</v>
      </c>
      <c r="B545" s="31" t="s">
        <v>7</v>
      </c>
      <c r="C545" s="17">
        <v>42072</v>
      </c>
      <c r="D545" s="16">
        <v>0</v>
      </c>
      <c r="E545" s="16">
        <v>241.3</v>
      </c>
      <c r="F545" s="16">
        <v>17631750</v>
      </c>
    </row>
    <row r="546" spans="1:6" x14ac:dyDescent="0.3">
      <c r="A546" s="31" t="s">
        <v>9</v>
      </c>
      <c r="B546" s="31" t="s">
        <v>7</v>
      </c>
      <c r="C546" s="17">
        <v>42079</v>
      </c>
      <c r="D546" s="16">
        <v>0</v>
      </c>
      <c r="E546" s="16">
        <v>239.3</v>
      </c>
      <c r="F546" s="16">
        <v>26034870</v>
      </c>
    </row>
    <row r="547" spans="1:6" x14ac:dyDescent="0.3">
      <c r="A547" s="31" t="s">
        <v>9</v>
      </c>
      <c r="B547" s="31" t="s">
        <v>7</v>
      </c>
      <c r="C547" s="17">
        <v>42086</v>
      </c>
      <c r="D547" s="16">
        <v>0</v>
      </c>
      <c r="E547" s="16">
        <v>237.25</v>
      </c>
      <c r="F547" s="16">
        <v>25466880</v>
      </c>
    </row>
    <row r="548" spans="1:6" x14ac:dyDescent="0.3">
      <c r="A548" s="31" t="s">
        <v>9</v>
      </c>
      <c r="B548" s="31" t="s">
        <v>7</v>
      </c>
      <c r="C548" s="17">
        <v>42093</v>
      </c>
      <c r="D548" s="16">
        <v>0</v>
      </c>
      <c r="E548" s="16">
        <v>263.7</v>
      </c>
      <c r="F548" s="16">
        <v>23382240</v>
      </c>
    </row>
    <row r="549" spans="1:6" x14ac:dyDescent="0.3">
      <c r="A549" s="31" t="s">
        <v>9</v>
      </c>
      <c r="B549" s="31" t="s">
        <v>7</v>
      </c>
      <c r="C549" s="17">
        <v>42100</v>
      </c>
      <c r="D549" s="16">
        <v>0</v>
      </c>
      <c r="E549" s="16">
        <v>256.95</v>
      </c>
      <c r="F549" s="16">
        <v>23064140</v>
      </c>
    </row>
    <row r="550" spans="1:6" x14ac:dyDescent="0.3">
      <c r="A550" s="31" t="s">
        <v>9</v>
      </c>
      <c r="B550" s="31" t="s">
        <v>7</v>
      </c>
      <c r="C550" s="17">
        <v>42107</v>
      </c>
      <c r="D550" s="16">
        <v>0</v>
      </c>
      <c r="E550" s="16">
        <v>256</v>
      </c>
      <c r="F550" s="16">
        <v>23437830</v>
      </c>
    </row>
    <row r="551" spans="1:6" x14ac:dyDescent="0.3">
      <c r="A551" s="31" t="s">
        <v>9</v>
      </c>
      <c r="B551" s="31" t="s">
        <v>7</v>
      </c>
      <c r="C551" s="17">
        <v>42114</v>
      </c>
      <c r="D551" s="16">
        <v>0</v>
      </c>
      <c r="E551" s="16">
        <v>258.2</v>
      </c>
      <c r="F551" s="16">
        <v>23918690</v>
      </c>
    </row>
    <row r="552" spans="1:6" x14ac:dyDescent="0.3">
      <c r="A552" s="31" t="s">
        <v>9</v>
      </c>
      <c r="B552" s="31" t="s">
        <v>7</v>
      </c>
      <c r="C552" s="17">
        <v>42121</v>
      </c>
      <c r="D552" s="16">
        <v>0</v>
      </c>
      <c r="E552" s="16">
        <v>256.5</v>
      </c>
      <c r="F552" s="16">
        <v>11068200</v>
      </c>
    </row>
    <row r="553" spans="1:6" x14ac:dyDescent="0.3">
      <c r="A553" s="31" t="s">
        <v>9</v>
      </c>
      <c r="B553" s="31" t="s">
        <v>7</v>
      </c>
      <c r="C553" s="17">
        <v>42128</v>
      </c>
      <c r="D553" s="16">
        <v>0</v>
      </c>
      <c r="E553" s="16">
        <v>259.45</v>
      </c>
      <c r="F553" s="16">
        <v>15040370</v>
      </c>
    </row>
    <row r="554" spans="1:6" x14ac:dyDescent="0.3">
      <c r="A554" s="31" t="s">
        <v>9</v>
      </c>
      <c r="B554" s="31" t="s">
        <v>7</v>
      </c>
      <c r="C554" s="17">
        <v>42135</v>
      </c>
      <c r="D554" s="16">
        <v>0</v>
      </c>
      <c r="E554" s="16">
        <v>257.45</v>
      </c>
      <c r="F554" s="16">
        <v>10933430</v>
      </c>
    </row>
    <row r="555" spans="1:6" x14ac:dyDescent="0.3">
      <c r="A555" s="31" t="s">
        <v>9</v>
      </c>
      <c r="B555" s="31" t="s">
        <v>7</v>
      </c>
      <c r="C555" s="17">
        <v>42142</v>
      </c>
      <c r="D555" s="16">
        <v>0</v>
      </c>
      <c r="E555" s="16">
        <v>249.9</v>
      </c>
      <c r="F555" s="16">
        <v>13093990</v>
      </c>
    </row>
    <row r="556" spans="1:6" x14ac:dyDescent="0.3">
      <c r="A556" s="31" t="s">
        <v>9</v>
      </c>
      <c r="B556" s="31" t="s">
        <v>7</v>
      </c>
      <c r="C556" s="17">
        <v>42149</v>
      </c>
      <c r="D556" s="16">
        <v>0</v>
      </c>
      <c r="E556" s="16">
        <v>234</v>
      </c>
      <c r="F556" s="16">
        <v>16062840</v>
      </c>
    </row>
    <row r="557" spans="1:6" x14ac:dyDescent="0.3">
      <c r="A557" s="31" t="s">
        <v>9</v>
      </c>
      <c r="B557" s="31" t="s">
        <v>7</v>
      </c>
      <c r="C557" s="17">
        <v>42156</v>
      </c>
      <c r="D557" s="16">
        <v>0</v>
      </c>
      <c r="E557" s="16">
        <v>236.75</v>
      </c>
      <c r="F557" s="16">
        <v>17300750</v>
      </c>
    </row>
    <row r="558" spans="1:6" x14ac:dyDescent="0.3">
      <c r="A558" s="31" t="s">
        <v>9</v>
      </c>
      <c r="B558" s="31" t="s">
        <v>7</v>
      </c>
      <c r="C558" s="17">
        <v>42163</v>
      </c>
      <c r="D558" s="16">
        <v>0</v>
      </c>
      <c r="E558" s="16">
        <v>245.2</v>
      </c>
      <c r="F558" s="16">
        <v>16388720</v>
      </c>
    </row>
    <row r="559" spans="1:6" x14ac:dyDescent="0.3">
      <c r="A559" s="31" t="s">
        <v>9</v>
      </c>
      <c r="B559" s="31" t="s">
        <v>7</v>
      </c>
      <c r="C559" s="17">
        <v>42170</v>
      </c>
      <c r="D559" s="16">
        <v>0</v>
      </c>
      <c r="E559" s="16">
        <v>250</v>
      </c>
      <c r="F559" s="16">
        <v>19439410</v>
      </c>
    </row>
    <row r="560" spans="1:6" x14ac:dyDescent="0.3">
      <c r="A560" s="31" t="s">
        <v>9</v>
      </c>
      <c r="B560" s="31" t="s">
        <v>7</v>
      </c>
      <c r="C560" s="17">
        <v>42177</v>
      </c>
      <c r="D560" s="16">
        <v>0</v>
      </c>
      <c r="E560" s="16">
        <v>229.9</v>
      </c>
      <c r="F560" s="16">
        <v>27429140</v>
      </c>
    </row>
    <row r="561" spans="1:6" x14ac:dyDescent="0.3">
      <c r="A561" s="31" t="s">
        <v>9</v>
      </c>
      <c r="B561" s="31" t="s">
        <v>7</v>
      </c>
      <c r="C561" s="17">
        <v>42184</v>
      </c>
      <c r="D561" s="16">
        <v>0</v>
      </c>
      <c r="E561" s="16">
        <v>228.4</v>
      </c>
      <c r="F561" s="16">
        <v>13127970</v>
      </c>
    </row>
    <row r="562" spans="1:6" x14ac:dyDescent="0.3">
      <c r="A562" s="31" t="s">
        <v>9</v>
      </c>
      <c r="B562" s="31" t="s">
        <v>7</v>
      </c>
      <c r="C562" s="17">
        <v>42191</v>
      </c>
      <c r="D562" s="16">
        <v>0</v>
      </c>
      <c r="E562" s="16">
        <v>227</v>
      </c>
      <c r="F562" s="16">
        <v>25117700</v>
      </c>
    </row>
    <row r="563" spans="1:6" x14ac:dyDescent="0.3">
      <c r="A563" s="31" t="s">
        <v>9</v>
      </c>
      <c r="B563" s="31" t="s">
        <v>7</v>
      </c>
      <c r="C563" s="17">
        <v>42198</v>
      </c>
      <c r="D563" s="16">
        <v>0</v>
      </c>
      <c r="E563" s="16">
        <v>232</v>
      </c>
      <c r="F563" s="16">
        <v>20687430</v>
      </c>
    </row>
    <row r="564" spans="1:6" x14ac:dyDescent="0.3">
      <c r="A564" s="31" t="s">
        <v>9</v>
      </c>
      <c r="B564" s="31" t="s">
        <v>7</v>
      </c>
      <c r="C564" s="17">
        <v>42205</v>
      </c>
      <c r="D564" s="16">
        <v>0</v>
      </c>
      <c r="E564" s="16">
        <v>220.6</v>
      </c>
      <c r="F564" s="16">
        <v>20058770</v>
      </c>
    </row>
    <row r="565" spans="1:6" x14ac:dyDescent="0.3">
      <c r="A565" s="31" t="s">
        <v>9</v>
      </c>
      <c r="B565" s="31" t="s">
        <v>7</v>
      </c>
      <c r="C565" s="17">
        <v>42212</v>
      </c>
      <c r="D565" s="16">
        <v>0</v>
      </c>
      <c r="E565" s="16">
        <v>236.7</v>
      </c>
      <c r="F565" s="16">
        <v>25863560</v>
      </c>
    </row>
    <row r="566" spans="1:6" x14ac:dyDescent="0.3">
      <c r="A566" s="31" t="s">
        <v>9</v>
      </c>
      <c r="B566" s="31" t="s">
        <v>7</v>
      </c>
      <c r="C566" s="17">
        <v>42219</v>
      </c>
      <c r="D566" s="16">
        <v>0</v>
      </c>
      <c r="E566" s="16">
        <v>235.55</v>
      </c>
      <c r="F566" s="16">
        <v>17617070</v>
      </c>
    </row>
    <row r="567" spans="1:6" x14ac:dyDescent="0.3">
      <c r="A567" s="31" t="s">
        <v>9</v>
      </c>
      <c r="B567" s="31" t="s">
        <v>7</v>
      </c>
      <c r="C567" s="17">
        <v>42226</v>
      </c>
      <c r="D567" s="16">
        <v>0</v>
      </c>
      <c r="E567" s="16">
        <v>246.6</v>
      </c>
      <c r="F567" s="16">
        <v>21059590</v>
      </c>
    </row>
    <row r="568" spans="1:6" x14ac:dyDescent="0.3">
      <c r="A568" s="31" t="s">
        <v>9</v>
      </c>
      <c r="B568" s="31" t="s">
        <v>7</v>
      </c>
      <c r="C568" s="17">
        <v>42233</v>
      </c>
      <c r="D568" s="16">
        <v>0</v>
      </c>
      <c r="E568" s="16">
        <v>235.25</v>
      </c>
      <c r="F568" s="16">
        <v>17284100</v>
      </c>
    </row>
    <row r="569" spans="1:6" x14ac:dyDescent="0.3">
      <c r="A569" s="31" t="s">
        <v>9</v>
      </c>
      <c r="B569" s="31" t="s">
        <v>7</v>
      </c>
      <c r="C569" s="17">
        <v>42240</v>
      </c>
      <c r="D569" s="16">
        <v>0</v>
      </c>
      <c r="E569" s="16">
        <v>246.35</v>
      </c>
      <c r="F569" s="16">
        <v>33405850</v>
      </c>
    </row>
    <row r="570" spans="1:6" x14ac:dyDescent="0.3">
      <c r="A570" s="31" t="s">
        <v>9</v>
      </c>
      <c r="B570" s="31" t="s">
        <v>7</v>
      </c>
      <c r="C570" s="17">
        <v>42247</v>
      </c>
      <c r="D570" s="16">
        <v>0</v>
      </c>
      <c r="E570" s="16">
        <v>244.35</v>
      </c>
      <c r="F570" s="16">
        <v>28850580</v>
      </c>
    </row>
    <row r="571" spans="1:6" x14ac:dyDescent="0.3">
      <c r="A571" s="31" t="s">
        <v>9</v>
      </c>
      <c r="B571" s="31" t="s">
        <v>7</v>
      </c>
      <c r="C571" s="17">
        <v>42254</v>
      </c>
      <c r="D571" s="16">
        <v>0</v>
      </c>
      <c r="E571" s="16">
        <v>245.9</v>
      </c>
      <c r="F571" s="16">
        <v>17785100</v>
      </c>
    </row>
    <row r="572" spans="1:6" x14ac:dyDescent="0.3">
      <c r="A572" s="31" t="s">
        <v>9</v>
      </c>
      <c r="B572" s="31" t="s">
        <v>7</v>
      </c>
      <c r="C572" s="17">
        <v>42261</v>
      </c>
      <c r="D572" s="16">
        <v>0</v>
      </c>
      <c r="E572" s="16">
        <v>256</v>
      </c>
      <c r="F572" s="16">
        <v>23042740</v>
      </c>
    </row>
    <row r="573" spans="1:6" x14ac:dyDescent="0.3">
      <c r="A573" s="31" t="s">
        <v>9</v>
      </c>
      <c r="B573" s="31" t="s">
        <v>7</v>
      </c>
      <c r="C573" s="17">
        <v>42268</v>
      </c>
      <c r="D573" s="16">
        <v>0</v>
      </c>
      <c r="E573" s="16">
        <v>238.4</v>
      </c>
      <c r="F573" s="16">
        <v>29968020</v>
      </c>
    </row>
    <row r="574" spans="1:6" x14ac:dyDescent="0.3">
      <c r="A574" s="31" t="s">
        <v>9</v>
      </c>
      <c r="B574" s="31" t="s">
        <v>7</v>
      </c>
      <c r="C574" s="17">
        <v>42275</v>
      </c>
      <c r="D574" s="16">
        <v>0</v>
      </c>
      <c r="E574" s="16">
        <v>234.6</v>
      </c>
      <c r="F574" s="16">
        <v>20475910</v>
      </c>
    </row>
    <row r="575" spans="1:6" x14ac:dyDescent="0.3">
      <c r="A575" s="31" t="s">
        <v>9</v>
      </c>
      <c r="B575" s="31" t="s">
        <v>7</v>
      </c>
      <c r="C575" s="17">
        <v>42282</v>
      </c>
      <c r="D575" s="16">
        <v>0</v>
      </c>
      <c r="E575" s="16">
        <v>267</v>
      </c>
      <c r="F575" s="16">
        <v>27933870</v>
      </c>
    </row>
    <row r="576" spans="1:6" x14ac:dyDescent="0.3">
      <c r="A576" s="31" t="s">
        <v>9</v>
      </c>
      <c r="B576" s="31" t="s">
        <v>7</v>
      </c>
      <c r="C576" s="17">
        <v>42289</v>
      </c>
      <c r="D576" s="16">
        <v>0</v>
      </c>
      <c r="E576" s="16">
        <v>253.4</v>
      </c>
      <c r="F576" s="16">
        <v>25563530</v>
      </c>
    </row>
    <row r="577" spans="1:6" x14ac:dyDescent="0.3">
      <c r="A577" s="31" t="s">
        <v>9</v>
      </c>
      <c r="B577" s="31" t="s">
        <v>7</v>
      </c>
      <c r="C577" s="17">
        <v>42296</v>
      </c>
      <c r="D577" s="16">
        <v>0</v>
      </c>
      <c r="E577" s="16">
        <v>253.5</v>
      </c>
      <c r="F577" s="16">
        <v>20895450</v>
      </c>
    </row>
    <row r="578" spans="1:6" x14ac:dyDescent="0.3">
      <c r="A578" s="31" t="s">
        <v>9</v>
      </c>
      <c r="B578" s="31" t="s">
        <v>7</v>
      </c>
      <c r="C578" s="17">
        <v>42303</v>
      </c>
      <c r="D578" s="16">
        <v>0</v>
      </c>
      <c r="E578" s="16">
        <v>258.10000000000002</v>
      </c>
      <c r="F578" s="16">
        <v>21560700</v>
      </c>
    </row>
    <row r="579" spans="1:6" x14ac:dyDescent="0.3">
      <c r="A579" s="31" t="s">
        <v>9</v>
      </c>
      <c r="B579" s="31" t="s">
        <v>7</v>
      </c>
      <c r="C579" s="17">
        <v>42310</v>
      </c>
      <c r="D579" s="16">
        <v>0</v>
      </c>
      <c r="E579" s="16">
        <v>264.75</v>
      </c>
      <c r="F579" s="16">
        <v>17751310</v>
      </c>
    </row>
    <row r="580" spans="1:6" x14ac:dyDescent="0.3">
      <c r="A580" s="31" t="s">
        <v>9</v>
      </c>
      <c r="B580" s="31" t="s">
        <v>7</v>
      </c>
      <c r="C580" s="17">
        <v>42317</v>
      </c>
      <c r="D580" s="16">
        <v>0</v>
      </c>
      <c r="E580" s="16">
        <v>260.7</v>
      </c>
      <c r="F580" s="16">
        <v>20770720</v>
      </c>
    </row>
    <row r="581" spans="1:6" x14ac:dyDescent="0.3">
      <c r="A581" s="31" t="s">
        <v>9</v>
      </c>
      <c r="B581" s="31" t="s">
        <v>7</v>
      </c>
      <c r="C581" s="17">
        <v>42324</v>
      </c>
      <c r="D581" s="16">
        <v>0</v>
      </c>
      <c r="E581" s="16">
        <v>272.89999999999998</v>
      </c>
      <c r="F581" s="16">
        <v>26450490</v>
      </c>
    </row>
    <row r="582" spans="1:6" x14ac:dyDescent="0.3">
      <c r="A582" s="31" t="s">
        <v>9</v>
      </c>
      <c r="B582" s="31" t="s">
        <v>7</v>
      </c>
      <c r="C582" s="17">
        <v>42331</v>
      </c>
      <c r="D582" s="16">
        <v>0</v>
      </c>
      <c r="E582" s="16">
        <v>268.2</v>
      </c>
      <c r="F582" s="16">
        <v>25113860</v>
      </c>
    </row>
    <row r="583" spans="1:6" x14ac:dyDescent="0.3">
      <c r="A583" s="31" t="s">
        <v>9</v>
      </c>
      <c r="B583" s="31" t="s">
        <v>7</v>
      </c>
      <c r="C583" s="17">
        <v>42338</v>
      </c>
      <c r="D583" s="16">
        <v>0</v>
      </c>
      <c r="E583" s="16">
        <v>251.45</v>
      </c>
      <c r="F583" s="16">
        <v>26307060</v>
      </c>
    </row>
    <row r="584" spans="1:6" x14ac:dyDescent="0.3">
      <c r="A584" s="31" t="s">
        <v>9</v>
      </c>
      <c r="B584" s="31" t="s">
        <v>7</v>
      </c>
      <c r="C584" s="17">
        <v>42345</v>
      </c>
      <c r="D584" s="16">
        <v>0</v>
      </c>
      <c r="E584" s="16">
        <v>244.85</v>
      </c>
      <c r="F584" s="16">
        <v>21679540</v>
      </c>
    </row>
    <row r="585" spans="1:6" x14ac:dyDescent="0.3">
      <c r="A585" s="31" t="s">
        <v>9</v>
      </c>
      <c r="B585" s="31" t="s">
        <v>7</v>
      </c>
      <c r="C585" s="17">
        <v>42352</v>
      </c>
      <c r="D585" s="16">
        <v>0</v>
      </c>
      <c r="E585" s="16">
        <v>250.75</v>
      </c>
      <c r="F585" s="16">
        <v>29153050</v>
      </c>
    </row>
    <row r="586" spans="1:6" x14ac:dyDescent="0.3">
      <c r="A586" s="31" t="s">
        <v>9</v>
      </c>
      <c r="B586" s="31" t="s">
        <v>7</v>
      </c>
      <c r="C586" s="17">
        <v>42359</v>
      </c>
      <c r="D586" s="16">
        <v>0</v>
      </c>
      <c r="E586" s="16">
        <v>245.8</v>
      </c>
      <c r="F586" s="16">
        <v>16845940</v>
      </c>
    </row>
    <row r="587" spans="1:6" x14ac:dyDescent="0.3">
      <c r="A587" s="31" t="s">
        <v>9</v>
      </c>
      <c r="B587" s="31" t="s">
        <v>7</v>
      </c>
      <c r="C587" s="17">
        <v>42366</v>
      </c>
      <c r="D587" s="16">
        <v>0</v>
      </c>
      <c r="E587" s="16">
        <v>253.25</v>
      </c>
      <c r="F587" s="16">
        <v>10594790</v>
      </c>
    </row>
    <row r="588" spans="1:6" x14ac:dyDescent="0.3">
      <c r="A588" s="31" t="s">
        <v>9</v>
      </c>
      <c r="B588" s="31" t="s">
        <v>7</v>
      </c>
      <c r="C588" s="17">
        <v>42373</v>
      </c>
      <c r="D588" s="16">
        <v>0</v>
      </c>
      <c r="E588" s="16">
        <v>252.4</v>
      </c>
      <c r="F588" s="16">
        <v>6885430</v>
      </c>
    </row>
    <row r="589" spans="1:6" x14ac:dyDescent="0.3">
      <c r="A589" s="31" t="s">
        <v>9</v>
      </c>
      <c r="B589" s="31" t="s">
        <v>7</v>
      </c>
      <c r="C589" s="17">
        <v>42380</v>
      </c>
      <c r="D589" s="16">
        <v>0</v>
      </c>
      <c r="E589" s="16">
        <v>232.1</v>
      </c>
      <c r="F589" s="16">
        <v>27857390</v>
      </c>
    </row>
    <row r="590" spans="1:6" x14ac:dyDescent="0.3">
      <c r="A590" s="31" t="s">
        <v>9</v>
      </c>
      <c r="B590" s="31" t="s">
        <v>7</v>
      </c>
      <c r="C590" s="17">
        <v>42387</v>
      </c>
      <c r="D590" s="16">
        <v>0</v>
      </c>
      <c r="E590" s="16">
        <v>250.4</v>
      </c>
      <c r="F590" s="16">
        <v>30339670</v>
      </c>
    </row>
    <row r="591" spans="1:6" x14ac:dyDescent="0.3">
      <c r="A591" s="31" t="s">
        <v>9</v>
      </c>
      <c r="B591" s="31" t="s">
        <v>7</v>
      </c>
      <c r="C591" s="17">
        <v>42394</v>
      </c>
      <c r="D591" s="16">
        <v>0</v>
      </c>
      <c r="E591" s="16">
        <v>272.45</v>
      </c>
      <c r="F591" s="16">
        <v>36433490</v>
      </c>
    </row>
    <row r="592" spans="1:6" x14ac:dyDescent="0.3">
      <c r="A592" s="31" t="s">
        <v>9</v>
      </c>
      <c r="B592" s="31" t="s">
        <v>7</v>
      </c>
      <c r="C592" s="17">
        <v>42401</v>
      </c>
      <c r="D592" s="16">
        <v>0</v>
      </c>
      <c r="E592" s="16">
        <v>281.55</v>
      </c>
      <c r="F592" s="16">
        <v>26812090</v>
      </c>
    </row>
    <row r="593" spans="1:6" x14ac:dyDescent="0.3">
      <c r="A593" s="31" t="s">
        <v>9</v>
      </c>
      <c r="B593" s="31" t="s">
        <v>7</v>
      </c>
      <c r="C593" s="17">
        <v>42408</v>
      </c>
      <c r="D593" s="16">
        <v>0</v>
      </c>
      <c r="E593" s="16">
        <v>270.7</v>
      </c>
      <c r="F593" s="16">
        <v>28417800</v>
      </c>
    </row>
    <row r="594" spans="1:6" x14ac:dyDescent="0.3">
      <c r="A594" s="31" t="s">
        <v>9</v>
      </c>
      <c r="B594" s="31" t="s">
        <v>7</v>
      </c>
      <c r="C594" s="17">
        <v>42415</v>
      </c>
      <c r="D594" s="16">
        <v>0</v>
      </c>
      <c r="E594" s="16">
        <v>276.95</v>
      </c>
      <c r="F594" s="16">
        <v>21444670</v>
      </c>
    </row>
    <row r="595" spans="1:6" x14ac:dyDescent="0.3">
      <c r="A595" s="31" t="s">
        <v>9</v>
      </c>
      <c r="B595" s="31" t="s">
        <v>7</v>
      </c>
      <c r="C595" s="17">
        <v>42422</v>
      </c>
      <c r="D595" s="16">
        <v>0</v>
      </c>
      <c r="E595" s="16">
        <v>283.3</v>
      </c>
      <c r="F595" s="16">
        <v>17295360</v>
      </c>
    </row>
    <row r="596" spans="1:6" x14ac:dyDescent="0.3">
      <c r="A596" s="31" t="s">
        <v>9</v>
      </c>
      <c r="B596" s="31" t="s">
        <v>7</v>
      </c>
      <c r="C596" s="17">
        <v>42429</v>
      </c>
      <c r="D596" s="16">
        <v>0</v>
      </c>
      <c r="E596" s="16">
        <v>302.25</v>
      </c>
      <c r="F596" s="16">
        <v>26429150</v>
      </c>
    </row>
    <row r="597" spans="1:6" x14ac:dyDescent="0.3">
      <c r="A597" s="31" t="s">
        <v>9</v>
      </c>
      <c r="B597" s="31" t="s">
        <v>7</v>
      </c>
      <c r="C597" s="17">
        <v>42436</v>
      </c>
      <c r="D597" s="16">
        <v>0</v>
      </c>
      <c r="E597" s="16">
        <v>301.60000000000002</v>
      </c>
      <c r="F597" s="16">
        <v>23965920</v>
      </c>
    </row>
    <row r="598" spans="1:6" x14ac:dyDescent="0.3">
      <c r="A598" s="31" t="s">
        <v>9</v>
      </c>
      <c r="B598" s="31" t="s">
        <v>7</v>
      </c>
      <c r="C598" s="17">
        <v>42443</v>
      </c>
      <c r="D598" s="16">
        <v>0</v>
      </c>
      <c r="E598" s="16">
        <v>315.55</v>
      </c>
      <c r="F598" s="16">
        <v>33014600</v>
      </c>
    </row>
    <row r="599" spans="1:6" x14ac:dyDescent="0.3">
      <c r="A599" s="31" t="s">
        <v>9</v>
      </c>
      <c r="B599" s="31" t="s">
        <v>7</v>
      </c>
      <c r="C599" s="17">
        <v>42450</v>
      </c>
      <c r="D599" s="16">
        <v>0</v>
      </c>
      <c r="E599" s="16">
        <v>304.5</v>
      </c>
      <c r="F599" s="16">
        <v>25581720</v>
      </c>
    </row>
    <row r="600" spans="1:6" x14ac:dyDescent="0.3">
      <c r="A600" s="31" t="s">
        <v>9</v>
      </c>
      <c r="B600" s="31" t="s">
        <v>7</v>
      </c>
      <c r="C600" s="17">
        <v>42457</v>
      </c>
      <c r="D600" s="16">
        <v>0</v>
      </c>
      <c r="E600" s="16">
        <v>301.8</v>
      </c>
      <c r="F600" s="16">
        <v>26449660</v>
      </c>
    </row>
    <row r="601" spans="1:6" x14ac:dyDescent="0.3">
      <c r="A601" s="31" t="s">
        <v>9</v>
      </c>
      <c r="B601" s="31" t="s">
        <v>7</v>
      </c>
      <c r="C601" s="17">
        <v>42464</v>
      </c>
      <c r="D601" s="16">
        <v>0</v>
      </c>
      <c r="E601" s="16">
        <v>316.5</v>
      </c>
      <c r="F601" s="16">
        <v>23380590</v>
      </c>
    </row>
    <row r="602" spans="1:6" x14ac:dyDescent="0.3">
      <c r="A602" s="31" t="s">
        <v>9</v>
      </c>
      <c r="B602" s="31" t="s">
        <v>7</v>
      </c>
      <c r="C602" s="17">
        <v>42471</v>
      </c>
      <c r="D602" s="16">
        <v>0</v>
      </c>
      <c r="E602" s="16">
        <v>309.75</v>
      </c>
      <c r="F602" s="16">
        <v>30613990</v>
      </c>
    </row>
    <row r="603" spans="1:6" x14ac:dyDescent="0.3">
      <c r="A603" s="31" t="s">
        <v>9</v>
      </c>
      <c r="B603" s="31" t="s">
        <v>7</v>
      </c>
      <c r="C603" s="17">
        <v>42478</v>
      </c>
      <c r="D603" s="16">
        <v>0</v>
      </c>
      <c r="E603" s="16">
        <v>322.10000000000002</v>
      </c>
      <c r="F603" s="16">
        <v>38720780</v>
      </c>
    </row>
    <row r="604" spans="1:6" x14ac:dyDescent="0.3">
      <c r="A604" s="31" t="s">
        <v>9</v>
      </c>
      <c r="B604" s="31" t="s">
        <v>7</v>
      </c>
      <c r="C604" s="17">
        <v>42485</v>
      </c>
      <c r="D604" s="16">
        <v>0</v>
      </c>
      <c r="E604" s="16">
        <v>351</v>
      </c>
      <c r="F604" s="16">
        <v>32728020</v>
      </c>
    </row>
    <row r="605" spans="1:6" x14ac:dyDescent="0.3">
      <c r="A605" s="31" t="s">
        <v>9</v>
      </c>
      <c r="B605" s="31" t="s">
        <v>7</v>
      </c>
      <c r="C605" s="17">
        <v>42492</v>
      </c>
      <c r="D605" s="16">
        <v>0</v>
      </c>
      <c r="E605" s="16">
        <v>329</v>
      </c>
      <c r="F605" s="16">
        <v>17667120</v>
      </c>
    </row>
    <row r="606" spans="1:6" x14ac:dyDescent="0.3">
      <c r="A606" s="31" t="s">
        <v>9</v>
      </c>
      <c r="B606" s="31" t="s">
        <v>7</v>
      </c>
      <c r="C606" s="17">
        <v>42499</v>
      </c>
      <c r="D606" s="16">
        <v>0</v>
      </c>
      <c r="E606" s="16">
        <v>322.64999999999998</v>
      </c>
      <c r="F606" s="16">
        <v>17032100</v>
      </c>
    </row>
    <row r="607" spans="1:6" x14ac:dyDescent="0.3">
      <c r="A607" s="31" t="s">
        <v>9</v>
      </c>
      <c r="B607" s="31" t="s">
        <v>7</v>
      </c>
      <c r="C607" s="17">
        <v>42506</v>
      </c>
      <c r="D607" s="16">
        <v>0</v>
      </c>
      <c r="E607" s="16">
        <v>324.64999999999998</v>
      </c>
      <c r="F607" s="16">
        <v>20979940</v>
      </c>
    </row>
    <row r="608" spans="1:6" x14ac:dyDescent="0.3">
      <c r="A608" s="31" t="s">
        <v>9</v>
      </c>
      <c r="B608" s="31" t="s">
        <v>7</v>
      </c>
      <c r="C608" s="17">
        <v>42513</v>
      </c>
      <c r="D608" s="16">
        <v>0</v>
      </c>
      <c r="E608" s="16">
        <v>320.60000000000002</v>
      </c>
      <c r="F608" s="16">
        <v>22494900</v>
      </c>
    </row>
    <row r="609" spans="1:6" x14ac:dyDescent="0.3">
      <c r="A609" s="31" t="s">
        <v>9</v>
      </c>
      <c r="B609" s="31" t="s">
        <v>7</v>
      </c>
      <c r="C609" s="17">
        <v>42520</v>
      </c>
      <c r="D609" s="16">
        <v>0</v>
      </c>
      <c r="E609" s="16">
        <v>314.75</v>
      </c>
      <c r="F609" s="16">
        <v>16876400</v>
      </c>
    </row>
    <row r="610" spans="1:6" x14ac:dyDescent="0.3">
      <c r="A610" s="31" t="s">
        <v>9</v>
      </c>
      <c r="B610" s="31" t="s">
        <v>7</v>
      </c>
      <c r="C610" s="17">
        <v>42527</v>
      </c>
      <c r="D610" s="16">
        <v>0</v>
      </c>
      <c r="E610" s="16">
        <v>337.85</v>
      </c>
      <c r="F610" s="16">
        <v>25573380</v>
      </c>
    </row>
    <row r="611" spans="1:6" x14ac:dyDescent="0.3">
      <c r="A611" s="31" t="s">
        <v>9</v>
      </c>
      <c r="B611" s="31" t="s">
        <v>7</v>
      </c>
      <c r="C611" s="17">
        <v>42534</v>
      </c>
      <c r="D611" s="16">
        <v>0</v>
      </c>
      <c r="E611" s="16">
        <v>320.64999999999998</v>
      </c>
      <c r="F611" s="16">
        <v>20208180</v>
      </c>
    </row>
    <row r="612" spans="1:6" x14ac:dyDescent="0.3">
      <c r="A612" s="31" t="s">
        <v>9</v>
      </c>
      <c r="B612" s="31" t="s">
        <v>7</v>
      </c>
      <c r="C612" s="17">
        <v>42541</v>
      </c>
      <c r="D612" s="16">
        <v>0</v>
      </c>
      <c r="E612" s="16">
        <v>333.65</v>
      </c>
      <c r="F612" s="16">
        <v>26742460</v>
      </c>
    </row>
    <row r="613" spans="1:6" x14ac:dyDescent="0.3">
      <c r="A613" s="31" t="s">
        <v>9</v>
      </c>
      <c r="B613" s="31" t="s">
        <v>7</v>
      </c>
      <c r="C613" s="17">
        <v>42548</v>
      </c>
      <c r="D613" s="16">
        <v>0</v>
      </c>
      <c r="E613" s="16">
        <v>332.45</v>
      </c>
      <c r="F613" s="16">
        <v>20069580</v>
      </c>
    </row>
    <row r="614" spans="1:6" x14ac:dyDescent="0.3">
      <c r="A614" s="31" t="s">
        <v>9</v>
      </c>
      <c r="B614" s="31" t="s">
        <v>7</v>
      </c>
      <c r="C614" s="17">
        <v>42555</v>
      </c>
      <c r="D614" s="16">
        <v>0</v>
      </c>
      <c r="E614" s="16">
        <v>325</v>
      </c>
      <c r="F614" s="16">
        <v>16377000</v>
      </c>
    </row>
    <row r="615" spans="1:6" x14ac:dyDescent="0.3">
      <c r="A615" s="31" t="s">
        <v>9</v>
      </c>
      <c r="B615" s="31" t="s">
        <v>7</v>
      </c>
      <c r="C615" s="17">
        <v>42562</v>
      </c>
      <c r="D615" s="16">
        <v>0</v>
      </c>
      <c r="E615" s="16">
        <v>335</v>
      </c>
      <c r="F615" s="16">
        <v>15593140</v>
      </c>
    </row>
    <row r="616" spans="1:6" x14ac:dyDescent="0.3">
      <c r="A616" s="31" t="s">
        <v>9</v>
      </c>
      <c r="B616" s="31" t="s">
        <v>7</v>
      </c>
      <c r="C616" s="17">
        <v>42569</v>
      </c>
      <c r="D616" s="16">
        <v>0</v>
      </c>
      <c r="E616" s="16">
        <v>334.3</v>
      </c>
      <c r="F616" s="16">
        <v>11129270</v>
      </c>
    </row>
    <row r="617" spans="1:6" x14ac:dyDescent="0.3">
      <c r="A617" s="31" t="s">
        <v>9</v>
      </c>
      <c r="B617" s="31" t="s">
        <v>7</v>
      </c>
      <c r="C617" s="17">
        <v>42576</v>
      </c>
      <c r="D617" s="16">
        <v>0</v>
      </c>
      <c r="E617" s="16">
        <v>325.5</v>
      </c>
      <c r="F617" s="16">
        <v>11941600</v>
      </c>
    </row>
    <row r="618" spans="1:6" x14ac:dyDescent="0.3">
      <c r="A618" s="31" t="s">
        <v>9</v>
      </c>
      <c r="B618" s="31" t="s">
        <v>7</v>
      </c>
      <c r="C618" s="17">
        <v>42583</v>
      </c>
      <c r="D618" s="16">
        <v>0</v>
      </c>
      <c r="E618" s="16">
        <v>329.9</v>
      </c>
      <c r="F618" s="16">
        <v>12447060</v>
      </c>
    </row>
    <row r="619" spans="1:6" x14ac:dyDescent="0.3">
      <c r="A619" s="31" t="s">
        <v>9</v>
      </c>
      <c r="B619" s="31" t="s">
        <v>7</v>
      </c>
      <c r="C619" s="17">
        <v>42590</v>
      </c>
      <c r="D619" s="16">
        <v>0</v>
      </c>
      <c r="E619" s="16">
        <v>330.85</v>
      </c>
      <c r="F619" s="16">
        <v>9586430</v>
      </c>
    </row>
    <row r="620" spans="1:6" x14ac:dyDescent="0.3">
      <c r="A620" s="31" t="s">
        <v>9</v>
      </c>
      <c r="B620" s="31" t="s">
        <v>7</v>
      </c>
      <c r="C620" s="17">
        <v>42597</v>
      </c>
      <c r="D620" s="16">
        <v>0</v>
      </c>
      <c r="E620" s="16">
        <v>349.05</v>
      </c>
      <c r="F620" s="16">
        <v>19158520</v>
      </c>
    </row>
    <row r="621" spans="1:6" x14ac:dyDescent="0.3">
      <c r="A621" s="31" t="s">
        <v>9</v>
      </c>
      <c r="B621" s="31" t="s">
        <v>7</v>
      </c>
      <c r="C621" s="17">
        <v>42604</v>
      </c>
      <c r="D621" s="16">
        <v>0</v>
      </c>
      <c r="E621" s="16">
        <v>350.55</v>
      </c>
      <c r="F621" s="16">
        <v>10983280</v>
      </c>
    </row>
    <row r="622" spans="1:6" x14ac:dyDescent="0.3">
      <c r="A622" s="31" t="s">
        <v>9</v>
      </c>
      <c r="B622" s="31" t="s">
        <v>7</v>
      </c>
      <c r="C622" s="17">
        <v>42611</v>
      </c>
      <c r="D622" s="16">
        <v>0</v>
      </c>
      <c r="E622" s="16">
        <v>349.9</v>
      </c>
      <c r="F622" s="16">
        <v>13225010</v>
      </c>
    </row>
    <row r="623" spans="1:6" x14ac:dyDescent="0.3">
      <c r="A623" s="31" t="s">
        <v>9</v>
      </c>
      <c r="B623" s="31" t="s">
        <v>7</v>
      </c>
      <c r="C623" s="17">
        <v>42618</v>
      </c>
      <c r="D623" s="16">
        <v>0</v>
      </c>
      <c r="E623" s="16">
        <v>362.4</v>
      </c>
      <c r="F623" s="16">
        <v>16585480</v>
      </c>
    </row>
    <row r="624" spans="1:6" x14ac:dyDescent="0.3">
      <c r="A624" s="31" t="s">
        <v>9</v>
      </c>
      <c r="B624" s="31" t="s">
        <v>7</v>
      </c>
      <c r="C624" s="17">
        <v>42625</v>
      </c>
      <c r="D624" s="16">
        <v>0</v>
      </c>
      <c r="E624" s="16">
        <v>360.85</v>
      </c>
      <c r="F624" s="16">
        <v>19747200</v>
      </c>
    </row>
    <row r="625" spans="1:6" x14ac:dyDescent="0.3">
      <c r="A625" s="31" t="s">
        <v>9</v>
      </c>
      <c r="B625" s="31" t="s">
        <v>7</v>
      </c>
      <c r="C625" s="17">
        <v>42632</v>
      </c>
      <c r="D625" s="16">
        <v>0</v>
      </c>
      <c r="E625" s="16">
        <v>356.05</v>
      </c>
      <c r="F625" s="16">
        <v>14437820</v>
      </c>
    </row>
    <row r="626" spans="1:6" x14ac:dyDescent="0.3">
      <c r="A626" s="31" t="s">
        <v>9</v>
      </c>
      <c r="B626" s="31" t="s">
        <v>7</v>
      </c>
      <c r="C626" s="17">
        <v>42639</v>
      </c>
      <c r="D626" s="16">
        <v>0</v>
      </c>
      <c r="E626" s="16">
        <v>342.8</v>
      </c>
      <c r="F626" s="16">
        <v>18912090</v>
      </c>
    </row>
    <row r="627" spans="1:6" x14ac:dyDescent="0.3">
      <c r="A627" s="31" t="s">
        <v>9</v>
      </c>
      <c r="B627" s="31" t="s">
        <v>7</v>
      </c>
      <c r="C627" s="17">
        <v>42646</v>
      </c>
      <c r="D627" s="16">
        <v>0</v>
      </c>
      <c r="E627" s="16">
        <v>341.5</v>
      </c>
      <c r="F627" s="16">
        <v>18820570</v>
      </c>
    </row>
    <row r="628" spans="1:6" x14ac:dyDescent="0.3">
      <c r="A628" s="31" t="s">
        <v>9</v>
      </c>
      <c r="B628" s="31" t="s">
        <v>7</v>
      </c>
      <c r="C628" s="17">
        <v>42653</v>
      </c>
      <c r="D628" s="16">
        <v>0</v>
      </c>
      <c r="E628" s="16">
        <v>353.85</v>
      </c>
      <c r="F628" s="16">
        <v>24859580</v>
      </c>
    </row>
    <row r="629" spans="1:6" x14ac:dyDescent="0.3">
      <c r="A629" s="31" t="s">
        <v>9</v>
      </c>
      <c r="B629" s="31" t="s">
        <v>7</v>
      </c>
      <c r="C629" s="17">
        <v>42660</v>
      </c>
      <c r="D629" s="16">
        <v>0</v>
      </c>
      <c r="E629" s="16">
        <v>344.3</v>
      </c>
      <c r="F629" s="16">
        <v>12932370</v>
      </c>
    </row>
    <row r="630" spans="1:6" x14ac:dyDescent="0.3">
      <c r="A630" s="31" t="s">
        <v>9</v>
      </c>
      <c r="B630" s="31" t="s">
        <v>7</v>
      </c>
      <c r="C630" s="17">
        <v>42667</v>
      </c>
      <c r="D630" s="16">
        <v>0</v>
      </c>
      <c r="E630" s="16">
        <v>349.9</v>
      </c>
      <c r="F630" s="16">
        <v>10578330</v>
      </c>
    </row>
    <row r="631" spans="1:6" x14ac:dyDescent="0.3">
      <c r="A631" s="31" t="s">
        <v>9</v>
      </c>
      <c r="B631" s="31" t="s">
        <v>7</v>
      </c>
      <c r="C631" s="17">
        <v>42674</v>
      </c>
      <c r="D631" s="16">
        <v>0</v>
      </c>
      <c r="E631" s="16">
        <v>342</v>
      </c>
      <c r="F631" s="16">
        <v>12251310</v>
      </c>
    </row>
    <row r="632" spans="1:6" x14ac:dyDescent="0.3">
      <c r="A632" s="31" t="s">
        <v>9</v>
      </c>
      <c r="B632" s="31" t="s">
        <v>7</v>
      </c>
      <c r="C632" s="17">
        <v>42681</v>
      </c>
      <c r="D632" s="16">
        <v>0</v>
      </c>
      <c r="E632" s="16">
        <v>342.1</v>
      </c>
      <c r="F632" s="16">
        <v>17055920</v>
      </c>
    </row>
    <row r="633" spans="1:6" x14ac:dyDescent="0.3">
      <c r="A633" s="31" t="s">
        <v>9</v>
      </c>
      <c r="B633" s="31" t="s">
        <v>7</v>
      </c>
      <c r="C633" s="17">
        <v>42688</v>
      </c>
      <c r="D633" s="16">
        <v>0</v>
      </c>
      <c r="E633" s="16">
        <v>337</v>
      </c>
      <c r="F633" s="16">
        <v>18920470</v>
      </c>
    </row>
    <row r="634" spans="1:6" x14ac:dyDescent="0.3">
      <c r="A634" s="31" t="s">
        <v>9</v>
      </c>
      <c r="B634" s="31" t="s">
        <v>7</v>
      </c>
      <c r="C634" s="17">
        <v>42695</v>
      </c>
      <c r="D634" s="16">
        <v>0</v>
      </c>
      <c r="E634" s="16">
        <v>341.5</v>
      </c>
      <c r="F634" s="16">
        <v>13469670</v>
      </c>
    </row>
    <row r="635" spans="1:6" x14ac:dyDescent="0.3">
      <c r="A635" s="31" t="s">
        <v>9</v>
      </c>
      <c r="B635" s="31" t="s">
        <v>7</v>
      </c>
      <c r="C635" s="17">
        <v>42702</v>
      </c>
      <c r="D635" s="16">
        <v>0</v>
      </c>
      <c r="E635" s="16">
        <v>340</v>
      </c>
      <c r="F635" s="16">
        <v>24655750</v>
      </c>
    </row>
    <row r="636" spans="1:6" x14ac:dyDescent="0.3">
      <c r="A636" s="31" t="s">
        <v>9</v>
      </c>
      <c r="B636" s="31" t="s">
        <v>7</v>
      </c>
      <c r="C636" s="17">
        <v>42709</v>
      </c>
      <c r="D636" s="16">
        <v>0</v>
      </c>
      <c r="E636" s="16">
        <v>370.8</v>
      </c>
      <c r="F636" s="16">
        <v>55186550</v>
      </c>
    </row>
    <row r="637" spans="1:6" x14ac:dyDescent="0.3">
      <c r="A637" s="31" t="s">
        <v>9</v>
      </c>
      <c r="B637" s="31" t="s">
        <v>7</v>
      </c>
      <c r="C637" s="17">
        <v>42716</v>
      </c>
      <c r="D637" s="16">
        <v>0</v>
      </c>
      <c r="E637" s="16">
        <v>410.5</v>
      </c>
      <c r="F637" s="16">
        <v>43336550</v>
      </c>
    </row>
    <row r="638" spans="1:6" x14ac:dyDescent="0.3">
      <c r="A638" s="31" t="s">
        <v>9</v>
      </c>
      <c r="B638" s="31" t="s">
        <v>7</v>
      </c>
      <c r="C638" s="17">
        <v>42723</v>
      </c>
      <c r="D638" s="16">
        <v>0</v>
      </c>
      <c r="E638" s="16">
        <v>382.85</v>
      </c>
      <c r="F638" s="16">
        <v>17217590</v>
      </c>
    </row>
    <row r="639" spans="1:6" x14ac:dyDescent="0.3">
      <c r="A639" s="31" t="s">
        <v>9</v>
      </c>
      <c r="B639" s="31" t="s">
        <v>7</v>
      </c>
      <c r="C639" s="17">
        <v>42730</v>
      </c>
      <c r="D639" s="16">
        <v>0</v>
      </c>
      <c r="E639" s="16">
        <v>402.8</v>
      </c>
      <c r="F639" s="16">
        <v>11467100</v>
      </c>
    </row>
    <row r="640" spans="1:6" x14ac:dyDescent="0.3">
      <c r="A640" s="31" t="s">
        <v>9</v>
      </c>
      <c r="B640" s="31" t="s">
        <v>7</v>
      </c>
      <c r="C640" s="17">
        <v>42737</v>
      </c>
      <c r="D640" s="16">
        <v>0</v>
      </c>
      <c r="E640" s="16">
        <v>392.5</v>
      </c>
      <c r="F640" s="16">
        <v>18545540</v>
      </c>
    </row>
    <row r="641" spans="1:6" x14ac:dyDescent="0.3">
      <c r="A641" s="31" t="s">
        <v>9</v>
      </c>
      <c r="B641" s="31" t="s">
        <v>7</v>
      </c>
      <c r="C641" s="17">
        <v>42744</v>
      </c>
      <c r="D641" s="16">
        <v>0</v>
      </c>
      <c r="E641" s="16">
        <v>388</v>
      </c>
      <c r="F641" s="16">
        <v>24831320</v>
      </c>
    </row>
    <row r="642" spans="1:6" x14ac:dyDescent="0.3">
      <c r="A642" s="31" t="s">
        <v>9</v>
      </c>
      <c r="B642" s="31" t="s">
        <v>7</v>
      </c>
      <c r="C642" s="17">
        <v>42751</v>
      </c>
      <c r="D642" s="16">
        <v>0</v>
      </c>
      <c r="E642" s="16">
        <v>387.5</v>
      </c>
      <c r="F642" s="16">
        <v>20918100</v>
      </c>
    </row>
    <row r="643" spans="1:6" x14ac:dyDescent="0.3">
      <c r="A643" s="31" t="s">
        <v>9</v>
      </c>
      <c r="B643" s="31" t="s">
        <v>7</v>
      </c>
      <c r="C643" s="17">
        <v>42758</v>
      </c>
      <c r="D643" s="16">
        <v>0</v>
      </c>
      <c r="E643" s="16">
        <v>402</v>
      </c>
      <c r="F643" s="16">
        <v>24795610</v>
      </c>
    </row>
    <row r="644" spans="1:6" x14ac:dyDescent="0.3">
      <c r="A644" s="31" t="s">
        <v>9</v>
      </c>
      <c r="B644" s="31" t="s">
        <v>7</v>
      </c>
      <c r="C644" s="17">
        <v>42765</v>
      </c>
      <c r="D644" s="16">
        <v>0</v>
      </c>
      <c r="E644" s="16">
        <v>397.85</v>
      </c>
      <c r="F644" s="16">
        <v>16886810</v>
      </c>
    </row>
    <row r="645" spans="1:6" x14ac:dyDescent="0.3">
      <c r="A645" s="31" t="s">
        <v>9</v>
      </c>
      <c r="B645" s="31" t="s">
        <v>7</v>
      </c>
      <c r="C645" s="17">
        <v>42772</v>
      </c>
      <c r="D645" s="16">
        <v>0</v>
      </c>
      <c r="E645" s="16">
        <v>377.6</v>
      </c>
      <c r="F645" s="16">
        <v>20062510</v>
      </c>
    </row>
    <row r="646" spans="1:6" x14ac:dyDescent="0.3">
      <c r="A646" s="31" t="s">
        <v>9</v>
      </c>
      <c r="B646" s="31" t="s">
        <v>7</v>
      </c>
      <c r="C646" s="17">
        <v>42779</v>
      </c>
      <c r="D646" s="16">
        <v>0</v>
      </c>
      <c r="E646" s="16">
        <v>354</v>
      </c>
      <c r="F646" s="16">
        <v>28349090</v>
      </c>
    </row>
    <row r="647" spans="1:6" x14ac:dyDescent="0.3">
      <c r="A647" s="31" t="s">
        <v>9</v>
      </c>
      <c r="B647" s="31" t="s">
        <v>7</v>
      </c>
      <c r="C647" s="17">
        <v>42786</v>
      </c>
      <c r="D647" s="16">
        <v>0</v>
      </c>
      <c r="E647" s="16">
        <v>343</v>
      </c>
      <c r="F647" s="16">
        <v>19940880</v>
      </c>
    </row>
    <row r="648" spans="1:6" x14ac:dyDescent="0.3">
      <c r="A648" s="31" t="s">
        <v>9</v>
      </c>
      <c r="B648" s="31" t="s">
        <v>7</v>
      </c>
      <c r="C648" s="17">
        <v>42793</v>
      </c>
      <c r="D648" s="16">
        <v>0</v>
      </c>
      <c r="E648" s="16">
        <v>336.5</v>
      </c>
      <c r="F648" s="16">
        <v>30327100</v>
      </c>
    </row>
    <row r="649" spans="1:6" x14ac:dyDescent="0.3">
      <c r="A649" s="31" t="s">
        <v>9</v>
      </c>
      <c r="B649" s="31" t="s">
        <v>7</v>
      </c>
      <c r="C649" s="17">
        <v>42800</v>
      </c>
      <c r="D649" s="16">
        <v>0</v>
      </c>
      <c r="E649" s="16">
        <v>315</v>
      </c>
      <c r="F649" s="16">
        <v>24433740</v>
      </c>
    </row>
    <row r="650" spans="1:6" x14ac:dyDescent="0.3">
      <c r="A650" s="31" t="s">
        <v>9</v>
      </c>
      <c r="B650" s="31" t="s">
        <v>7</v>
      </c>
      <c r="C650" s="17">
        <v>42807</v>
      </c>
      <c r="D650" s="16">
        <v>0</v>
      </c>
      <c r="E650" s="16">
        <v>314.45</v>
      </c>
      <c r="F650" s="16">
        <v>30949310</v>
      </c>
    </row>
    <row r="651" spans="1:6" x14ac:dyDescent="0.3">
      <c r="A651" s="31" t="s">
        <v>9</v>
      </c>
      <c r="B651" s="31" t="s">
        <v>7</v>
      </c>
      <c r="C651" s="17">
        <v>42814</v>
      </c>
      <c r="D651" s="16">
        <v>0</v>
      </c>
      <c r="E651" s="16">
        <v>315.64999999999998</v>
      </c>
      <c r="F651" s="16">
        <v>33486210</v>
      </c>
    </row>
    <row r="652" spans="1:6" x14ac:dyDescent="0.3">
      <c r="A652" s="31" t="s">
        <v>9</v>
      </c>
      <c r="B652" s="31" t="s">
        <v>7</v>
      </c>
      <c r="C652" s="17">
        <v>42821</v>
      </c>
      <c r="D652" s="16">
        <v>0</v>
      </c>
      <c r="E652" s="16">
        <v>323.5</v>
      </c>
      <c r="F652" s="16">
        <v>27435580</v>
      </c>
    </row>
    <row r="653" spans="1:6" x14ac:dyDescent="0.3">
      <c r="A653" s="31" t="s">
        <v>9</v>
      </c>
      <c r="B653" s="31" t="s">
        <v>7</v>
      </c>
      <c r="C653" s="17">
        <v>42828</v>
      </c>
      <c r="D653" s="16">
        <v>0</v>
      </c>
      <c r="E653" s="16">
        <v>335.95</v>
      </c>
      <c r="F653" s="16">
        <v>23537680</v>
      </c>
    </row>
    <row r="654" spans="1:6" x14ac:dyDescent="0.3">
      <c r="A654" s="31" t="s">
        <v>9</v>
      </c>
      <c r="B654" s="31" t="s">
        <v>7</v>
      </c>
      <c r="C654" s="17">
        <v>42835</v>
      </c>
      <c r="D654" s="16">
        <v>0</v>
      </c>
      <c r="E654" s="16">
        <v>315.75</v>
      </c>
      <c r="F654" s="16">
        <v>24102940</v>
      </c>
    </row>
    <row r="655" spans="1:6" x14ac:dyDescent="0.3">
      <c r="A655" s="31" t="s">
        <v>9</v>
      </c>
      <c r="B655" s="31" t="s">
        <v>7</v>
      </c>
      <c r="C655" s="17">
        <v>42842</v>
      </c>
      <c r="D655" s="16">
        <v>0</v>
      </c>
      <c r="E655" s="16">
        <v>317.39999999999998</v>
      </c>
      <c r="F655" s="16">
        <v>17535060</v>
      </c>
    </row>
    <row r="656" spans="1:6" x14ac:dyDescent="0.3">
      <c r="A656" s="31" t="s">
        <v>9</v>
      </c>
      <c r="B656" s="31" t="s">
        <v>7</v>
      </c>
      <c r="C656" s="17">
        <v>42849</v>
      </c>
      <c r="D656" s="16">
        <v>0</v>
      </c>
      <c r="E656" s="16">
        <v>317.25</v>
      </c>
      <c r="F656" s="16">
        <v>19811640</v>
      </c>
    </row>
    <row r="657" spans="1:6" x14ac:dyDescent="0.3">
      <c r="A657" s="31" t="s">
        <v>9</v>
      </c>
      <c r="B657" s="31" t="s">
        <v>7</v>
      </c>
      <c r="C657" s="17">
        <v>42856</v>
      </c>
      <c r="D657" s="16">
        <v>0</v>
      </c>
      <c r="E657" s="16">
        <v>312.45</v>
      </c>
      <c r="F657" s="16">
        <v>15595480</v>
      </c>
    </row>
    <row r="658" spans="1:6" x14ac:dyDescent="0.3">
      <c r="A658" s="31" t="s">
        <v>9</v>
      </c>
      <c r="B658" s="31" t="s">
        <v>7</v>
      </c>
      <c r="C658" s="17">
        <v>42863</v>
      </c>
      <c r="D658" s="16">
        <v>0</v>
      </c>
      <c r="E658" s="16">
        <v>307.5</v>
      </c>
      <c r="F658" s="16">
        <v>10456430</v>
      </c>
    </row>
    <row r="659" spans="1:6" x14ac:dyDescent="0.3">
      <c r="A659" s="31" t="s">
        <v>9</v>
      </c>
      <c r="B659" s="31" t="s">
        <v>7</v>
      </c>
      <c r="C659" s="17">
        <v>42870</v>
      </c>
      <c r="D659" s="16">
        <v>0</v>
      </c>
      <c r="E659" s="16">
        <v>306.10000000000002</v>
      </c>
      <c r="F659" s="16">
        <v>19855650</v>
      </c>
    </row>
    <row r="660" spans="1:6" x14ac:dyDescent="0.3">
      <c r="A660" s="31" t="s">
        <v>9</v>
      </c>
      <c r="B660" s="31" t="s">
        <v>7</v>
      </c>
      <c r="C660" s="17">
        <v>42877</v>
      </c>
      <c r="D660" s="16">
        <v>0</v>
      </c>
      <c r="E660" s="16">
        <v>304</v>
      </c>
      <c r="F660" s="16">
        <v>25029200</v>
      </c>
    </row>
    <row r="661" spans="1:6" x14ac:dyDescent="0.3">
      <c r="A661" s="31" t="s">
        <v>9</v>
      </c>
      <c r="B661" s="31" t="s">
        <v>7</v>
      </c>
      <c r="C661" s="17">
        <v>42884</v>
      </c>
      <c r="D661" s="16">
        <v>0</v>
      </c>
      <c r="E661" s="16">
        <v>301</v>
      </c>
      <c r="F661" s="16">
        <v>31795860</v>
      </c>
    </row>
    <row r="662" spans="1:6" x14ac:dyDescent="0.3">
      <c r="A662" s="31" t="s">
        <v>9</v>
      </c>
      <c r="B662" s="31" t="s">
        <v>7</v>
      </c>
      <c r="C662" s="17">
        <v>42891</v>
      </c>
      <c r="D662" s="16">
        <v>0</v>
      </c>
      <c r="E662" s="16">
        <v>306</v>
      </c>
      <c r="F662" s="16">
        <v>23922710</v>
      </c>
    </row>
    <row r="663" spans="1:6" x14ac:dyDescent="0.3">
      <c r="A663" s="31" t="s">
        <v>9</v>
      </c>
      <c r="B663" s="31" t="s">
        <v>7</v>
      </c>
      <c r="C663" s="17">
        <v>42898</v>
      </c>
      <c r="D663" s="16">
        <v>0</v>
      </c>
      <c r="E663" s="16">
        <v>306.5</v>
      </c>
      <c r="F663" s="16">
        <v>34663870</v>
      </c>
    </row>
    <row r="664" spans="1:6" x14ac:dyDescent="0.3">
      <c r="A664" s="31" t="s">
        <v>9</v>
      </c>
      <c r="B664" s="31" t="s">
        <v>7</v>
      </c>
      <c r="C664" s="17">
        <v>42905</v>
      </c>
      <c r="D664" s="16">
        <v>0</v>
      </c>
      <c r="E664" s="16">
        <v>322</v>
      </c>
      <c r="F664" s="16">
        <v>27151440</v>
      </c>
    </row>
    <row r="665" spans="1:6" x14ac:dyDescent="0.3">
      <c r="A665" s="31" t="s">
        <v>9</v>
      </c>
      <c r="B665" s="31" t="s">
        <v>7</v>
      </c>
      <c r="C665" s="17">
        <v>42912</v>
      </c>
      <c r="D665" s="16">
        <v>0</v>
      </c>
      <c r="E665" s="16">
        <v>323</v>
      </c>
      <c r="F665" s="16">
        <v>21718800</v>
      </c>
    </row>
    <row r="666" spans="1:6" x14ac:dyDescent="0.3">
      <c r="A666" s="31" t="s">
        <v>9</v>
      </c>
      <c r="B666" s="31" t="s">
        <v>7</v>
      </c>
      <c r="C666" s="17">
        <v>42919</v>
      </c>
      <c r="D666" s="16">
        <v>0</v>
      </c>
      <c r="E666" s="16">
        <v>317.8</v>
      </c>
      <c r="F666" s="16">
        <v>21395620</v>
      </c>
    </row>
    <row r="667" spans="1:6" x14ac:dyDescent="0.3">
      <c r="A667" s="31" t="s">
        <v>9</v>
      </c>
      <c r="B667" s="31" t="s">
        <v>7</v>
      </c>
      <c r="C667" s="17">
        <v>42926</v>
      </c>
      <c r="D667" s="16">
        <v>0</v>
      </c>
      <c r="E667" s="16">
        <v>318</v>
      </c>
      <c r="F667" s="16">
        <v>18651680</v>
      </c>
    </row>
    <row r="668" spans="1:6" x14ac:dyDescent="0.3">
      <c r="A668" s="31" t="s">
        <v>9</v>
      </c>
      <c r="B668" s="31" t="s">
        <v>7</v>
      </c>
      <c r="C668" s="17">
        <v>42933</v>
      </c>
      <c r="D668" s="16">
        <v>0</v>
      </c>
      <c r="E668" s="16">
        <v>317.39999999999998</v>
      </c>
      <c r="F668" s="16">
        <v>18806040</v>
      </c>
    </row>
    <row r="669" spans="1:6" x14ac:dyDescent="0.3">
      <c r="A669" s="31" t="s">
        <v>9</v>
      </c>
      <c r="B669" s="31" t="s">
        <v>7</v>
      </c>
      <c r="C669" s="17">
        <v>42940</v>
      </c>
      <c r="D669" s="16">
        <v>0</v>
      </c>
      <c r="E669" s="16">
        <v>305.89999999999998</v>
      </c>
      <c r="F669" s="16">
        <v>14095250</v>
      </c>
    </row>
    <row r="670" spans="1:6" x14ac:dyDescent="0.3">
      <c r="A670" s="31" t="s">
        <v>9</v>
      </c>
      <c r="B670" s="31" t="s">
        <v>7</v>
      </c>
      <c r="C670" s="17">
        <v>42947</v>
      </c>
      <c r="D670" s="16">
        <v>0</v>
      </c>
      <c r="E670" s="16">
        <v>316</v>
      </c>
      <c r="F670" s="16">
        <v>23689930</v>
      </c>
    </row>
    <row r="671" spans="1:6" x14ac:dyDescent="0.3">
      <c r="A671" s="31" t="s">
        <v>9</v>
      </c>
      <c r="B671" s="31" t="s">
        <v>7</v>
      </c>
      <c r="C671" s="17">
        <v>42954</v>
      </c>
      <c r="D671" s="16">
        <v>0</v>
      </c>
      <c r="E671" s="16">
        <v>303.95</v>
      </c>
      <c r="F671" s="16">
        <v>17405340</v>
      </c>
    </row>
    <row r="672" spans="1:6" x14ac:dyDescent="0.3">
      <c r="A672" s="31" t="s">
        <v>9</v>
      </c>
      <c r="B672" s="31" t="s">
        <v>7</v>
      </c>
      <c r="C672" s="17">
        <v>42961</v>
      </c>
      <c r="D672" s="16">
        <v>0</v>
      </c>
      <c r="E672" s="16">
        <v>300.05</v>
      </c>
      <c r="F672" s="16">
        <v>12967000</v>
      </c>
    </row>
    <row r="673" spans="1:6" x14ac:dyDescent="0.3">
      <c r="A673" s="31" t="s">
        <v>9</v>
      </c>
      <c r="B673" s="31" t="s">
        <v>7</v>
      </c>
      <c r="C673" s="17">
        <v>42968</v>
      </c>
      <c r="D673" s="16">
        <v>0</v>
      </c>
      <c r="E673" s="16">
        <v>301.5</v>
      </c>
      <c r="F673" s="16">
        <v>11358790</v>
      </c>
    </row>
    <row r="674" spans="1:6" x14ac:dyDescent="0.3">
      <c r="A674" s="31" t="s">
        <v>9</v>
      </c>
      <c r="B674" s="31" t="s">
        <v>7</v>
      </c>
      <c r="C674" s="17">
        <v>42975</v>
      </c>
      <c r="D674" s="16">
        <v>0</v>
      </c>
      <c r="E674" s="16">
        <v>304.10000000000002</v>
      </c>
      <c r="F674" s="16">
        <v>15053000</v>
      </c>
    </row>
    <row r="675" spans="1:6" x14ac:dyDescent="0.3">
      <c r="A675" s="31" t="s">
        <v>9</v>
      </c>
      <c r="B675" s="31" t="s">
        <v>7</v>
      </c>
      <c r="C675" s="17">
        <v>42982</v>
      </c>
      <c r="D675" s="16">
        <v>0</v>
      </c>
      <c r="E675" s="16">
        <v>314.95</v>
      </c>
      <c r="F675" s="16">
        <v>22857920</v>
      </c>
    </row>
    <row r="676" spans="1:6" x14ac:dyDescent="0.3">
      <c r="A676" s="31" t="s">
        <v>9</v>
      </c>
      <c r="B676" s="31" t="s">
        <v>7</v>
      </c>
      <c r="C676" s="17">
        <v>42989</v>
      </c>
      <c r="D676" s="16">
        <v>0</v>
      </c>
      <c r="E676" s="16">
        <v>319.7</v>
      </c>
      <c r="F676" s="16">
        <v>31103520</v>
      </c>
    </row>
    <row r="677" spans="1:6" x14ac:dyDescent="0.3">
      <c r="A677" s="31" t="s">
        <v>9</v>
      </c>
      <c r="B677" s="31" t="s">
        <v>7</v>
      </c>
      <c r="C677" s="17">
        <v>42996</v>
      </c>
      <c r="D677" s="16">
        <v>0</v>
      </c>
      <c r="E677" s="16">
        <v>316.7</v>
      </c>
      <c r="F677" s="16">
        <v>17437360</v>
      </c>
    </row>
    <row r="678" spans="1:6" x14ac:dyDescent="0.3">
      <c r="A678" s="31" t="s">
        <v>9</v>
      </c>
      <c r="B678" s="31" t="s">
        <v>7</v>
      </c>
      <c r="C678" s="17">
        <v>43003</v>
      </c>
      <c r="D678" s="16">
        <v>0</v>
      </c>
      <c r="E678" s="16">
        <v>318.95</v>
      </c>
      <c r="F678" s="16">
        <v>23611980</v>
      </c>
    </row>
    <row r="679" spans="1:6" x14ac:dyDescent="0.3">
      <c r="A679" s="31" t="s">
        <v>9</v>
      </c>
      <c r="B679" s="31" t="s">
        <v>7</v>
      </c>
      <c r="C679" s="17">
        <v>43010</v>
      </c>
      <c r="D679" s="16">
        <v>0</v>
      </c>
      <c r="E679" s="16">
        <v>320.60000000000002</v>
      </c>
      <c r="F679" s="16">
        <v>14812720</v>
      </c>
    </row>
    <row r="680" spans="1:6" x14ac:dyDescent="0.3">
      <c r="A680" s="31" t="s">
        <v>9</v>
      </c>
      <c r="B680" s="31" t="s">
        <v>7</v>
      </c>
      <c r="C680" s="17">
        <v>43017</v>
      </c>
      <c r="D680" s="16">
        <v>0</v>
      </c>
      <c r="E680" s="16">
        <v>320</v>
      </c>
      <c r="F680" s="16">
        <v>12367020</v>
      </c>
    </row>
    <row r="681" spans="1:6" x14ac:dyDescent="0.3">
      <c r="A681" s="31" t="s">
        <v>9</v>
      </c>
      <c r="B681" s="31" t="s">
        <v>7</v>
      </c>
      <c r="C681" s="17">
        <v>43024</v>
      </c>
      <c r="D681" s="16">
        <v>0</v>
      </c>
      <c r="E681" s="16">
        <v>321.8</v>
      </c>
      <c r="F681" s="16">
        <v>17985800</v>
      </c>
    </row>
    <row r="682" spans="1:6" x14ac:dyDescent="0.3">
      <c r="A682" s="31" t="s">
        <v>9</v>
      </c>
      <c r="B682" s="31" t="s">
        <v>7</v>
      </c>
      <c r="C682" s="17">
        <v>43031</v>
      </c>
      <c r="D682" s="16">
        <v>0</v>
      </c>
      <c r="E682" s="16">
        <v>322</v>
      </c>
      <c r="F682" s="16">
        <v>13568020</v>
      </c>
    </row>
    <row r="683" spans="1:6" x14ac:dyDescent="0.3">
      <c r="A683" s="31" t="s">
        <v>9</v>
      </c>
      <c r="B683" s="31" t="s">
        <v>7</v>
      </c>
      <c r="C683" s="17">
        <v>43038</v>
      </c>
      <c r="D683" s="16">
        <v>0</v>
      </c>
      <c r="E683" s="16">
        <v>317.8</v>
      </c>
      <c r="F683" s="16">
        <v>14237150</v>
      </c>
    </row>
    <row r="684" spans="1:6" x14ac:dyDescent="0.3">
      <c r="A684" s="31" t="s">
        <v>9</v>
      </c>
      <c r="B684" s="31" t="s">
        <v>7</v>
      </c>
      <c r="C684" s="17">
        <v>43045</v>
      </c>
      <c r="D684" s="16">
        <v>0</v>
      </c>
      <c r="E684" s="16">
        <v>329.35</v>
      </c>
      <c r="F684" s="16">
        <v>30341460</v>
      </c>
    </row>
    <row r="685" spans="1:6" x14ac:dyDescent="0.3">
      <c r="A685" s="31" t="s">
        <v>9</v>
      </c>
      <c r="B685" s="31" t="s">
        <v>7</v>
      </c>
      <c r="C685" s="17">
        <v>43052</v>
      </c>
      <c r="D685" s="16">
        <v>0</v>
      </c>
      <c r="E685" s="16">
        <v>300.7</v>
      </c>
      <c r="F685" s="16">
        <v>28676170</v>
      </c>
    </row>
    <row r="686" spans="1:6" x14ac:dyDescent="0.3">
      <c r="A686" s="31" t="s">
        <v>9</v>
      </c>
      <c r="B686" s="31" t="s">
        <v>7</v>
      </c>
      <c r="C686" s="17">
        <v>43059</v>
      </c>
      <c r="D686" s="16">
        <v>0</v>
      </c>
      <c r="E686" s="16">
        <v>303.8</v>
      </c>
      <c r="F686" s="16">
        <v>17287220</v>
      </c>
    </row>
    <row r="687" spans="1:6" x14ac:dyDescent="0.3">
      <c r="A687" s="31" t="s">
        <v>9</v>
      </c>
      <c r="B687" s="31" t="s">
        <v>7</v>
      </c>
      <c r="C687" s="17">
        <v>43066</v>
      </c>
      <c r="D687" s="16">
        <v>0</v>
      </c>
      <c r="E687" s="16">
        <v>292</v>
      </c>
      <c r="F687" s="16">
        <v>20395890</v>
      </c>
    </row>
    <row r="688" spans="1:6" x14ac:dyDescent="0.3">
      <c r="A688" s="31" t="s">
        <v>9</v>
      </c>
      <c r="B688" s="31" t="s">
        <v>7</v>
      </c>
      <c r="C688" s="17">
        <v>43073</v>
      </c>
      <c r="D688" s="16">
        <v>0</v>
      </c>
      <c r="E688" s="16">
        <v>293.75</v>
      </c>
      <c r="F688" s="16">
        <v>14341870</v>
      </c>
    </row>
    <row r="689" spans="1:6" x14ac:dyDescent="0.3">
      <c r="A689" s="31" t="s">
        <v>9</v>
      </c>
      <c r="B689" s="31" t="s">
        <v>7</v>
      </c>
      <c r="C689" s="17">
        <v>43080</v>
      </c>
      <c r="D689" s="16">
        <v>0</v>
      </c>
      <c r="E689" s="16">
        <v>299.64999999999998</v>
      </c>
      <c r="F689" s="16">
        <v>19014050</v>
      </c>
    </row>
    <row r="690" spans="1:6" x14ac:dyDescent="0.3">
      <c r="A690" s="31" t="s">
        <v>9</v>
      </c>
      <c r="B690" s="31" t="s">
        <v>7</v>
      </c>
      <c r="C690" s="17">
        <v>43087</v>
      </c>
      <c r="D690" s="16">
        <v>0</v>
      </c>
      <c r="E690" s="16">
        <v>293.75</v>
      </c>
      <c r="F690" s="16">
        <v>16891120</v>
      </c>
    </row>
    <row r="691" spans="1:6" x14ac:dyDescent="0.3">
      <c r="A691" s="31" t="s">
        <v>9</v>
      </c>
      <c r="B691" s="31" t="s">
        <v>7</v>
      </c>
      <c r="C691" s="17">
        <v>43094</v>
      </c>
      <c r="D691" s="16">
        <v>0</v>
      </c>
      <c r="E691" s="16">
        <v>291.5</v>
      </c>
      <c r="F691" s="16">
        <v>10818730</v>
      </c>
    </row>
    <row r="692" spans="1:6" x14ac:dyDescent="0.3">
      <c r="A692" s="31" t="s">
        <v>9</v>
      </c>
      <c r="B692" s="31" t="s">
        <v>7</v>
      </c>
      <c r="C692" s="17">
        <v>43101</v>
      </c>
      <c r="D692" s="16">
        <v>0</v>
      </c>
      <c r="E692" s="16">
        <v>311.95</v>
      </c>
      <c r="F692" s="16">
        <v>12231570</v>
      </c>
    </row>
    <row r="693" spans="1:6" x14ac:dyDescent="0.3">
      <c r="A693" s="31" t="s">
        <v>9</v>
      </c>
      <c r="B693" s="31" t="s">
        <v>7</v>
      </c>
      <c r="C693" s="17">
        <v>43108</v>
      </c>
      <c r="D693" s="16">
        <v>0</v>
      </c>
      <c r="E693" s="16">
        <v>324.35000000000002</v>
      </c>
      <c r="F693" s="16">
        <v>20218400</v>
      </c>
    </row>
    <row r="694" spans="1:6" x14ac:dyDescent="0.3">
      <c r="A694" s="31" t="s">
        <v>9</v>
      </c>
      <c r="B694" s="31" t="s">
        <v>7</v>
      </c>
      <c r="C694" s="17">
        <v>43115</v>
      </c>
      <c r="D694" s="16">
        <v>0</v>
      </c>
      <c r="E694" s="16">
        <v>328</v>
      </c>
      <c r="F694" s="16">
        <v>29424450</v>
      </c>
    </row>
    <row r="695" spans="1:6" x14ac:dyDescent="0.3">
      <c r="A695" s="31" t="s">
        <v>9</v>
      </c>
      <c r="B695" s="31" t="s">
        <v>7</v>
      </c>
      <c r="C695" s="17">
        <v>43122</v>
      </c>
      <c r="D695" s="16">
        <v>0</v>
      </c>
      <c r="E695" s="16">
        <v>351.8</v>
      </c>
      <c r="F695" s="16">
        <v>41429860</v>
      </c>
    </row>
    <row r="696" spans="1:6" x14ac:dyDescent="0.3">
      <c r="A696" s="31" t="s">
        <v>9</v>
      </c>
      <c r="B696" s="31" t="s">
        <v>7</v>
      </c>
      <c r="C696" s="17">
        <v>43129</v>
      </c>
      <c r="D696" s="16">
        <v>0</v>
      </c>
      <c r="E696" s="16">
        <v>339.9</v>
      </c>
      <c r="F696" s="16">
        <v>27554860</v>
      </c>
    </row>
    <row r="697" spans="1:6" x14ac:dyDescent="0.3">
      <c r="A697" s="31" t="s">
        <v>9</v>
      </c>
      <c r="B697" s="31" t="s">
        <v>7</v>
      </c>
      <c r="C697" s="17">
        <v>43136</v>
      </c>
      <c r="D697" s="16">
        <v>0</v>
      </c>
      <c r="E697" s="16">
        <v>324.55</v>
      </c>
      <c r="F697" s="16">
        <v>28307150</v>
      </c>
    </row>
    <row r="698" spans="1:6" x14ac:dyDescent="0.3">
      <c r="A698" s="31" t="s">
        <v>9</v>
      </c>
      <c r="B698" s="31" t="s">
        <v>7</v>
      </c>
      <c r="C698" s="17">
        <v>43143</v>
      </c>
      <c r="D698" s="16">
        <v>0</v>
      </c>
      <c r="E698" s="16">
        <v>324.2</v>
      </c>
      <c r="F698" s="16">
        <v>23476520</v>
      </c>
    </row>
    <row r="699" spans="1:6" x14ac:dyDescent="0.3">
      <c r="A699" s="31" t="s">
        <v>9</v>
      </c>
      <c r="B699" s="31" t="s">
        <v>7</v>
      </c>
      <c r="C699" s="17">
        <v>43150</v>
      </c>
      <c r="D699" s="16">
        <v>0</v>
      </c>
      <c r="E699" s="16">
        <v>337.3</v>
      </c>
      <c r="F699" s="16">
        <v>12866970</v>
      </c>
    </row>
    <row r="700" spans="1:6" x14ac:dyDescent="0.3">
      <c r="A700" s="31" t="s">
        <v>9</v>
      </c>
      <c r="B700" s="31" t="s">
        <v>7</v>
      </c>
      <c r="C700" s="17">
        <v>43157</v>
      </c>
      <c r="D700" s="16">
        <v>0</v>
      </c>
      <c r="E700" s="16">
        <v>319.5</v>
      </c>
      <c r="F700" s="16">
        <v>20215370</v>
      </c>
    </row>
    <row r="701" spans="1:6" x14ac:dyDescent="0.3">
      <c r="A701" s="31" t="s">
        <v>9</v>
      </c>
      <c r="B701" s="31" t="s">
        <v>7</v>
      </c>
      <c r="C701" s="17">
        <v>43164</v>
      </c>
      <c r="D701" s="16">
        <v>0</v>
      </c>
      <c r="E701" s="16">
        <v>313.25</v>
      </c>
      <c r="F701" s="16">
        <v>13310210</v>
      </c>
    </row>
    <row r="702" spans="1:6" x14ac:dyDescent="0.3">
      <c r="A702" s="31" t="s">
        <v>9</v>
      </c>
      <c r="B702" s="31" t="s">
        <v>7</v>
      </c>
      <c r="C702" s="17">
        <v>43171</v>
      </c>
      <c r="D702" s="16">
        <v>0</v>
      </c>
      <c r="E702" s="16">
        <v>319.3</v>
      </c>
      <c r="F702" s="16">
        <v>29728670</v>
      </c>
    </row>
    <row r="703" spans="1:6" x14ac:dyDescent="0.3">
      <c r="A703" s="31" t="s">
        <v>9</v>
      </c>
      <c r="B703" s="31" t="s">
        <v>7</v>
      </c>
      <c r="C703" s="17">
        <v>43178</v>
      </c>
      <c r="D703" s="16">
        <v>0</v>
      </c>
      <c r="E703" s="16">
        <v>314.5</v>
      </c>
      <c r="F703" s="16">
        <v>25867870</v>
      </c>
    </row>
    <row r="704" spans="1:6" x14ac:dyDescent="0.3">
      <c r="A704" s="31" t="s">
        <v>9</v>
      </c>
      <c r="B704" s="31" t="s">
        <v>7</v>
      </c>
      <c r="C704" s="17">
        <v>43185</v>
      </c>
      <c r="D704" s="16">
        <v>0</v>
      </c>
      <c r="E704" s="16">
        <v>313.89999999999998</v>
      </c>
      <c r="F704" s="16">
        <v>14137190</v>
      </c>
    </row>
    <row r="705" spans="1:6" x14ac:dyDescent="0.3">
      <c r="A705" s="31" t="s">
        <v>9</v>
      </c>
      <c r="B705" s="31" t="s">
        <v>7</v>
      </c>
      <c r="C705" s="17">
        <v>43192</v>
      </c>
      <c r="D705" s="16">
        <v>0</v>
      </c>
      <c r="E705" s="16">
        <v>319.60000000000002</v>
      </c>
      <c r="F705" s="16">
        <v>26506690</v>
      </c>
    </row>
    <row r="706" spans="1:6" x14ac:dyDescent="0.3">
      <c r="A706" s="31" t="s">
        <v>9</v>
      </c>
      <c r="B706" s="31" t="s">
        <v>7</v>
      </c>
      <c r="C706" s="17">
        <v>43199</v>
      </c>
      <c r="D706" s="16">
        <v>0</v>
      </c>
      <c r="E706" s="16">
        <v>323</v>
      </c>
      <c r="F706" s="16">
        <v>79451290</v>
      </c>
    </row>
    <row r="707" spans="1:6" x14ac:dyDescent="0.3">
      <c r="A707" s="31" t="s">
        <v>9</v>
      </c>
      <c r="B707" s="31" t="s">
        <v>7</v>
      </c>
      <c r="C707" s="17">
        <v>43206</v>
      </c>
      <c r="D707" s="16">
        <v>0</v>
      </c>
      <c r="E707" s="16">
        <v>338.95</v>
      </c>
      <c r="F707" s="16">
        <v>32487790</v>
      </c>
    </row>
    <row r="708" spans="1:6" x14ac:dyDescent="0.3">
      <c r="A708" s="31" t="s">
        <v>9</v>
      </c>
      <c r="B708" s="31" t="s">
        <v>7</v>
      </c>
      <c r="C708" s="17">
        <v>43213</v>
      </c>
      <c r="D708" s="16">
        <v>0</v>
      </c>
      <c r="E708" s="16">
        <v>381</v>
      </c>
      <c r="F708" s="16">
        <v>55890280</v>
      </c>
    </row>
    <row r="709" spans="1:6" x14ac:dyDescent="0.3">
      <c r="A709" s="31" t="s">
        <v>9</v>
      </c>
      <c r="B709" s="31" t="s">
        <v>7</v>
      </c>
      <c r="C709" s="17">
        <v>43220</v>
      </c>
      <c r="D709" s="16">
        <v>0</v>
      </c>
      <c r="E709" s="16">
        <v>386.75</v>
      </c>
      <c r="F709" s="16">
        <v>31637310</v>
      </c>
    </row>
    <row r="710" spans="1:6" x14ac:dyDescent="0.3">
      <c r="A710" s="31" t="s">
        <v>9</v>
      </c>
      <c r="B710" s="31" t="s">
        <v>7</v>
      </c>
      <c r="C710" s="17">
        <v>43227</v>
      </c>
      <c r="D710" s="16">
        <v>0</v>
      </c>
      <c r="E710" s="16">
        <v>401.45</v>
      </c>
      <c r="F710" s="16">
        <v>21344600</v>
      </c>
    </row>
    <row r="711" spans="1:6" x14ac:dyDescent="0.3">
      <c r="A711" s="31" t="s">
        <v>9</v>
      </c>
      <c r="B711" s="31" t="s">
        <v>7</v>
      </c>
      <c r="C711" s="17">
        <v>43234</v>
      </c>
      <c r="D711" s="16">
        <v>0</v>
      </c>
      <c r="E711" s="16">
        <v>387</v>
      </c>
      <c r="F711" s="16">
        <v>19192020</v>
      </c>
    </row>
    <row r="712" spans="1:6" x14ac:dyDescent="0.3">
      <c r="A712" s="31" t="s">
        <v>9</v>
      </c>
      <c r="B712" s="31" t="s">
        <v>7</v>
      </c>
      <c r="C712" s="17">
        <v>43241</v>
      </c>
      <c r="D712" s="16">
        <v>0</v>
      </c>
      <c r="E712" s="16">
        <v>378.3</v>
      </c>
      <c r="F712" s="16">
        <v>16007160</v>
      </c>
    </row>
    <row r="713" spans="1:6" x14ac:dyDescent="0.3">
      <c r="A713" s="31" t="s">
        <v>9</v>
      </c>
      <c r="B713" s="31" t="s">
        <v>7</v>
      </c>
      <c r="C713" s="17">
        <v>43248</v>
      </c>
      <c r="D713" s="16">
        <v>0</v>
      </c>
      <c r="E713" s="16">
        <v>382.55</v>
      </c>
      <c r="F713" s="16">
        <v>13498030</v>
      </c>
    </row>
    <row r="714" spans="1:6" x14ac:dyDescent="0.3">
      <c r="A714" s="31" t="s">
        <v>9</v>
      </c>
      <c r="B714" s="31" t="s">
        <v>7</v>
      </c>
      <c r="C714" s="17">
        <v>43255</v>
      </c>
      <c r="D714" s="16">
        <v>0</v>
      </c>
      <c r="E714" s="16">
        <v>382.15</v>
      </c>
      <c r="F714" s="16">
        <v>33280470</v>
      </c>
    </row>
    <row r="715" spans="1:6" x14ac:dyDescent="0.3">
      <c r="A715" s="31" t="s">
        <v>9</v>
      </c>
      <c r="B715" s="31" t="s">
        <v>7</v>
      </c>
      <c r="C715" s="17">
        <v>43262</v>
      </c>
      <c r="D715" s="16">
        <v>0</v>
      </c>
      <c r="E715" s="16">
        <v>383.25</v>
      </c>
      <c r="F715" s="16">
        <v>11652260</v>
      </c>
    </row>
    <row r="716" spans="1:6" x14ac:dyDescent="0.3">
      <c r="A716" s="31" t="s">
        <v>9</v>
      </c>
      <c r="B716" s="31" t="s">
        <v>7</v>
      </c>
      <c r="C716" s="17">
        <v>43269</v>
      </c>
      <c r="D716" s="16">
        <v>0</v>
      </c>
      <c r="E716" s="16">
        <v>390.8</v>
      </c>
      <c r="F716" s="16">
        <v>20574070</v>
      </c>
    </row>
    <row r="717" spans="1:6" x14ac:dyDescent="0.3">
      <c r="A717" s="31" t="s">
        <v>9</v>
      </c>
      <c r="B717" s="31" t="s">
        <v>7</v>
      </c>
      <c r="C717" s="17">
        <v>43276</v>
      </c>
      <c r="D717" s="16">
        <v>0</v>
      </c>
      <c r="E717" s="16">
        <v>396.15</v>
      </c>
      <c r="F717" s="16">
        <v>15002550</v>
      </c>
    </row>
    <row r="718" spans="1:6" x14ac:dyDescent="0.3">
      <c r="A718" s="31" t="s">
        <v>9</v>
      </c>
      <c r="B718" s="31" t="s">
        <v>7</v>
      </c>
      <c r="C718" s="17">
        <v>43283</v>
      </c>
      <c r="D718" s="16">
        <v>0</v>
      </c>
      <c r="E718" s="16">
        <v>403.4</v>
      </c>
      <c r="F718" s="16">
        <v>13011860</v>
      </c>
    </row>
    <row r="719" spans="1:6" x14ac:dyDescent="0.3">
      <c r="A719" s="31" t="s">
        <v>9</v>
      </c>
      <c r="B719" s="31" t="s">
        <v>7</v>
      </c>
      <c r="C719" s="17">
        <v>43290</v>
      </c>
      <c r="D719" s="16">
        <v>0</v>
      </c>
      <c r="E719" s="16">
        <v>406.9</v>
      </c>
      <c r="F719" s="16">
        <v>18540630</v>
      </c>
    </row>
    <row r="720" spans="1:6" x14ac:dyDescent="0.3">
      <c r="A720" s="31" t="s">
        <v>9</v>
      </c>
      <c r="B720" s="31" t="s">
        <v>7</v>
      </c>
      <c r="C720" s="17">
        <v>43297</v>
      </c>
      <c r="D720" s="16">
        <v>0</v>
      </c>
      <c r="E720" s="16">
        <v>393.25</v>
      </c>
      <c r="F720" s="16">
        <v>12622050</v>
      </c>
    </row>
    <row r="721" spans="1:6" x14ac:dyDescent="0.3">
      <c r="A721" s="31" t="s">
        <v>9</v>
      </c>
      <c r="B721" s="31" t="s">
        <v>7</v>
      </c>
      <c r="C721" s="17">
        <v>43304</v>
      </c>
      <c r="D721" s="16">
        <v>0</v>
      </c>
      <c r="E721" s="16">
        <v>403.5</v>
      </c>
      <c r="F721" s="16">
        <v>8452930</v>
      </c>
    </row>
    <row r="722" spans="1:6" x14ac:dyDescent="0.3">
      <c r="A722" s="31" t="s">
        <v>9</v>
      </c>
      <c r="B722" s="31" t="s">
        <v>7</v>
      </c>
      <c r="C722" s="17">
        <v>43311</v>
      </c>
      <c r="D722" s="16">
        <v>0</v>
      </c>
      <c r="E722" s="16">
        <v>411.25</v>
      </c>
      <c r="F722" s="16">
        <v>14390470</v>
      </c>
    </row>
    <row r="723" spans="1:6" x14ac:dyDescent="0.3">
      <c r="A723" s="31" t="s">
        <v>9</v>
      </c>
      <c r="B723" s="31" t="s">
        <v>7</v>
      </c>
      <c r="C723" s="17">
        <v>43318</v>
      </c>
      <c r="D723" s="16">
        <v>0</v>
      </c>
      <c r="E723" s="16">
        <v>433.25</v>
      </c>
      <c r="F723" s="16">
        <v>26182960</v>
      </c>
    </row>
    <row r="724" spans="1:6" x14ac:dyDescent="0.3">
      <c r="A724" s="31" t="s">
        <v>9</v>
      </c>
      <c r="B724" s="31" t="s">
        <v>7</v>
      </c>
      <c r="C724" s="17">
        <v>43325</v>
      </c>
      <c r="D724" s="16">
        <v>0</v>
      </c>
      <c r="E724" s="16">
        <v>425.8</v>
      </c>
      <c r="F724" s="16">
        <v>14911670</v>
      </c>
    </row>
    <row r="725" spans="1:6" x14ac:dyDescent="0.3">
      <c r="A725" s="31" t="s">
        <v>9</v>
      </c>
      <c r="B725" s="31" t="s">
        <v>7</v>
      </c>
      <c r="C725" s="17">
        <v>43332</v>
      </c>
      <c r="D725" s="16">
        <v>0</v>
      </c>
      <c r="E725" s="16">
        <v>428.1</v>
      </c>
      <c r="F725" s="16">
        <v>11167220</v>
      </c>
    </row>
    <row r="726" spans="1:6" x14ac:dyDescent="0.3">
      <c r="A726" s="31" t="s">
        <v>9</v>
      </c>
      <c r="B726" s="31" t="s">
        <v>7</v>
      </c>
      <c r="C726" s="17">
        <v>43339</v>
      </c>
      <c r="D726" s="16">
        <v>0</v>
      </c>
      <c r="E726" s="16">
        <v>435.7</v>
      </c>
      <c r="F726" s="16">
        <v>11779180</v>
      </c>
    </row>
    <row r="727" spans="1:6" x14ac:dyDescent="0.3">
      <c r="A727" s="31" t="s">
        <v>9</v>
      </c>
      <c r="B727" s="31" t="s">
        <v>7</v>
      </c>
      <c r="C727" s="17">
        <v>43346</v>
      </c>
      <c r="D727" s="16">
        <v>0</v>
      </c>
      <c r="E727" s="16">
        <v>439.55</v>
      </c>
      <c r="F727" s="16">
        <v>7926870</v>
      </c>
    </row>
    <row r="728" spans="1:6" x14ac:dyDescent="0.3">
      <c r="A728" s="31" t="s">
        <v>9</v>
      </c>
      <c r="B728" s="31" t="s">
        <v>7</v>
      </c>
      <c r="C728" s="17">
        <v>43353</v>
      </c>
      <c r="D728" s="16">
        <v>0</v>
      </c>
      <c r="E728" s="16">
        <v>441.35</v>
      </c>
      <c r="F728" s="16">
        <v>12369990</v>
      </c>
    </row>
    <row r="729" spans="1:6" x14ac:dyDescent="0.3">
      <c r="A729" s="31" t="s">
        <v>9</v>
      </c>
      <c r="B729" s="31" t="s">
        <v>7</v>
      </c>
      <c r="C729" s="17">
        <v>43360</v>
      </c>
      <c r="D729" s="16">
        <v>0</v>
      </c>
      <c r="E729" s="16">
        <v>440.4</v>
      </c>
      <c r="F729" s="16">
        <v>17377010</v>
      </c>
    </row>
    <row r="730" spans="1:6" x14ac:dyDescent="0.3">
      <c r="A730" s="31" t="s">
        <v>9</v>
      </c>
      <c r="B730" s="31" t="s">
        <v>7</v>
      </c>
      <c r="C730" s="17">
        <v>43367</v>
      </c>
      <c r="D730" s="16">
        <v>0</v>
      </c>
      <c r="E730" s="16">
        <v>493</v>
      </c>
      <c r="F730" s="16">
        <v>25536460</v>
      </c>
    </row>
    <row r="731" spans="1:6" x14ac:dyDescent="0.3">
      <c r="A731" s="31" t="s">
        <v>9</v>
      </c>
      <c r="B731" s="31" t="s">
        <v>7</v>
      </c>
      <c r="C731" s="17">
        <v>43374</v>
      </c>
      <c r="D731" s="16">
        <v>0</v>
      </c>
      <c r="E731" s="16">
        <v>503</v>
      </c>
      <c r="F731" s="16">
        <v>24802140</v>
      </c>
    </row>
    <row r="732" spans="1:6" x14ac:dyDescent="0.3">
      <c r="A732" s="31" t="s">
        <v>9</v>
      </c>
      <c r="B732" s="31" t="s">
        <v>7</v>
      </c>
      <c r="C732" s="17">
        <v>43381</v>
      </c>
      <c r="D732" s="16">
        <v>0</v>
      </c>
      <c r="E732" s="16">
        <v>465.1</v>
      </c>
      <c r="F732" s="16">
        <v>21223990</v>
      </c>
    </row>
    <row r="733" spans="1:6" x14ac:dyDescent="0.3">
      <c r="A733" s="31" t="s">
        <v>9</v>
      </c>
      <c r="B733" s="31" t="s">
        <v>7</v>
      </c>
      <c r="C733" s="17">
        <v>43388</v>
      </c>
      <c r="D733" s="16">
        <v>0</v>
      </c>
      <c r="E733" s="16">
        <v>467</v>
      </c>
      <c r="F733" s="16">
        <v>13221340</v>
      </c>
    </row>
    <row r="734" spans="1:6" x14ac:dyDescent="0.3">
      <c r="A734" s="31" t="s">
        <v>9</v>
      </c>
      <c r="B734" s="31" t="s">
        <v>7</v>
      </c>
      <c r="C734" s="17">
        <v>43395</v>
      </c>
      <c r="D734" s="16">
        <v>0</v>
      </c>
      <c r="E734" s="16">
        <v>453.3</v>
      </c>
      <c r="F734" s="16">
        <v>16053760</v>
      </c>
    </row>
    <row r="735" spans="1:6" x14ac:dyDescent="0.3">
      <c r="A735" s="31" t="s">
        <v>9</v>
      </c>
      <c r="B735" s="31" t="s">
        <v>7</v>
      </c>
      <c r="C735" s="17">
        <v>43402</v>
      </c>
      <c r="D735" s="16">
        <v>0</v>
      </c>
      <c r="E735" s="16">
        <v>459.6</v>
      </c>
      <c r="F735" s="16">
        <v>14838540</v>
      </c>
    </row>
    <row r="736" spans="1:6" x14ac:dyDescent="0.3">
      <c r="A736" s="31" t="s">
        <v>9</v>
      </c>
      <c r="B736" s="31" t="s">
        <v>7</v>
      </c>
      <c r="C736" s="17">
        <v>43409</v>
      </c>
      <c r="D736" s="16">
        <v>0</v>
      </c>
      <c r="E736" s="16">
        <v>468.6</v>
      </c>
      <c r="F736" s="16">
        <v>17259060</v>
      </c>
    </row>
    <row r="737" spans="1:6" x14ac:dyDescent="0.3">
      <c r="A737" s="31" t="s">
        <v>9</v>
      </c>
      <c r="B737" s="31" t="s">
        <v>7</v>
      </c>
      <c r="C737" s="17">
        <v>43416</v>
      </c>
      <c r="D737" s="16">
        <v>0</v>
      </c>
      <c r="E737" s="16">
        <v>420.85</v>
      </c>
      <c r="F737" s="16">
        <v>32456070</v>
      </c>
    </row>
    <row r="738" spans="1:6" x14ac:dyDescent="0.3">
      <c r="A738" s="31" t="s">
        <v>9</v>
      </c>
      <c r="B738" s="31" t="s">
        <v>7</v>
      </c>
      <c r="C738" s="17">
        <v>43423</v>
      </c>
      <c r="D738" s="16">
        <v>0</v>
      </c>
      <c r="E738" s="16">
        <v>405.2</v>
      </c>
      <c r="F738" s="16">
        <v>27095350</v>
      </c>
    </row>
    <row r="739" spans="1:6" x14ac:dyDescent="0.3">
      <c r="A739" s="31" t="s">
        <v>9</v>
      </c>
      <c r="B739" s="31" t="s">
        <v>7</v>
      </c>
      <c r="C739" s="17">
        <v>43430</v>
      </c>
      <c r="D739" s="16">
        <v>0</v>
      </c>
      <c r="E739" s="16">
        <v>423.1</v>
      </c>
      <c r="F739" s="16">
        <v>23959070</v>
      </c>
    </row>
    <row r="740" spans="1:6" x14ac:dyDescent="0.3">
      <c r="A740" s="31" t="s">
        <v>9</v>
      </c>
      <c r="B740" s="31" t="s">
        <v>7</v>
      </c>
      <c r="C740" s="17">
        <v>43437</v>
      </c>
      <c r="D740" s="16">
        <v>0</v>
      </c>
      <c r="E740" s="16">
        <v>439</v>
      </c>
      <c r="F740" s="16">
        <v>21799710</v>
      </c>
    </row>
    <row r="741" spans="1:6" x14ac:dyDescent="0.3">
      <c r="A741" s="31" t="s">
        <v>9</v>
      </c>
      <c r="B741" s="31" t="s">
        <v>7</v>
      </c>
      <c r="C741" s="17">
        <v>43444</v>
      </c>
      <c r="D741" s="16">
        <v>0</v>
      </c>
      <c r="E741" s="16">
        <v>418</v>
      </c>
      <c r="F741" s="16">
        <v>20345070</v>
      </c>
    </row>
    <row r="742" spans="1:6" x14ac:dyDescent="0.3">
      <c r="A742" s="31" t="s">
        <v>9</v>
      </c>
      <c r="B742" s="31" t="s">
        <v>7</v>
      </c>
      <c r="C742" s="17">
        <v>43451</v>
      </c>
      <c r="D742" s="16">
        <v>0</v>
      </c>
      <c r="E742" s="16">
        <v>415</v>
      </c>
      <c r="F742" s="16">
        <v>19015950</v>
      </c>
    </row>
    <row r="743" spans="1:6" x14ac:dyDescent="0.3">
      <c r="A743" s="31" t="s">
        <v>9</v>
      </c>
      <c r="B743" s="31" t="s">
        <v>7</v>
      </c>
      <c r="C743" s="17">
        <v>43458</v>
      </c>
      <c r="D743" s="16">
        <v>0</v>
      </c>
      <c r="E743" s="16">
        <v>432.5</v>
      </c>
      <c r="F743" s="16">
        <v>14432230</v>
      </c>
    </row>
    <row r="744" spans="1:6" x14ac:dyDescent="0.3">
      <c r="A744" s="31" t="s">
        <v>9</v>
      </c>
      <c r="B744" s="31" t="s">
        <v>7</v>
      </c>
      <c r="C744" s="17">
        <v>43465</v>
      </c>
      <c r="D744" s="16">
        <v>0</v>
      </c>
      <c r="E744" s="16">
        <v>430.4</v>
      </c>
      <c r="F744" s="16">
        <v>3164060</v>
      </c>
    </row>
    <row r="745" spans="1:6" x14ac:dyDescent="0.3">
      <c r="A745" s="31" t="s">
        <v>9</v>
      </c>
      <c r="B745" s="31" t="s">
        <v>7</v>
      </c>
      <c r="C745" s="17">
        <v>43472</v>
      </c>
      <c r="D745" s="16">
        <v>0</v>
      </c>
      <c r="E745" s="16">
        <v>434.6</v>
      </c>
      <c r="F745" s="16">
        <v>9797880</v>
      </c>
    </row>
    <row r="746" spans="1:6" x14ac:dyDescent="0.3">
      <c r="A746" s="31" t="s">
        <v>9</v>
      </c>
      <c r="B746" s="31" t="s">
        <v>7</v>
      </c>
      <c r="C746" s="17">
        <v>43479</v>
      </c>
      <c r="D746" s="16">
        <v>0</v>
      </c>
      <c r="E746" s="16">
        <v>419.7</v>
      </c>
      <c r="F746" s="16">
        <v>16293490</v>
      </c>
    </row>
    <row r="747" spans="1:6" x14ac:dyDescent="0.3">
      <c r="A747" s="31" t="s">
        <v>9</v>
      </c>
      <c r="B747" s="31" t="s">
        <v>7</v>
      </c>
      <c r="C747" s="17">
        <v>43486</v>
      </c>
      <c r="D747" s="16">
        <v>0</v>
      </c>
      <c r="E747" s="16">
        <v>414</v>
      </c>
      <c r="F747" s="16">
        <v>25695260</v>
      </c>
    </row>
    <row r="748" spans="1:6" x14ac:dyDescent="0.3">
      <c r="A748" s="31" t="s">
        <v>9</v>
      </c>
      <c r="B748" s="31" t="s">
        <v>7</v>
      </c>
      <c r="C748" s="17">
        <v>43493</v>
      </c>
      <c r="D748" s="16">
        <v>0</v>
      </c>
      <c r="E748" s="16">
        <v>411.95</v>
      </c>
      <c r="F748" s="16">
        <v>17714490</v>
      </c>
    </row>
    <row r="749" spans="1:6" x14ac:dyDescent="0.3">
      <c r="A749" s="31" t="s">
        <v>9</v>
      </c>
      <c r="B749" s="31" t="s">
        <v>7</v>
      </c>
      <c r="C749" s="17">
        <v>43500</v>
      </c>
      <c r="D749" s="16">
        <v>0</v>
      </c>
      <c r="E749" s="16">
        <v>411.6</v>
      </c>
      <c r="F749" s="16">
        <v>23921010</v>
      </c>
    </row>
    <row r="750" spans="1:6" x14ac:dyDescent="0.3">
      <c r="A750" s="31" t="s">
        <v>9</v>
      </c>
      <c r="B750" s="31" t="s">
        <v>7</v>
      </c>
      <c r="C750" s="17">
        <v>43507</v>
      </c>
      <c r="D750" s="16">
        <v>0</v>
      </c>
      <c r="E750" s="16">
        <v>403.5</v>
      </c>
      <c r="F750" s="16">
        <v>27435530</v>
      </c>
    </row>
    <row r="751" spans="1:6" x14ac:dyDescent="0.3">
      <c r="A751" s="31" t="s">
        <v>9</v>
      </c>
      <c r="B751" s="31" t="s">
        <v>7</v>
      </c>
      <c r="C751" s="17">
        <v>43514</v>
      </c>
      <c r="D751" s="16">
        <v>0</v>
      </c>
      <c r="E751" s="16">
        <v>401.5</v>
      </c>
      <c r="F751" s="16">
        <v>15709040</v>
      </c>
    </row>
    <row r="752" spans="1:6" x14ac:dyDescent="0.3">
      <c r="A752" s="31" t="s">
        <v>9</v>
      </c>
      <c r="B752" s="31" t="s">
        <v>7</v>
      </c>
      <c r="C752" s="17">
        <v>43521</v>
      </c>
      <c r="D752" s="16">
        <v>0</v>
      </c>
      <c r="E752" s="16">
        <v>398.25</v>
      </c>
      <c r="F752" s="16">
        <v>14514340</v>
      </c>
    </row>
    <row r="753" spans="1:6" x14ac:dyDescent="0.3">
      <c r="A753" s="31" t="s">
        <v>9</v>
      </c>
      <c r="B753" s="31" t="s">
        <v>7</v>
      </c>
      <c r="C753" s="17">
        <v>43528</v>
      </c>
      <c r="D753" s="16">
        <v>0</v>
      </c>
      <c r="E753" s="16">
        <v>402</v>
      </c>
      <c r="F753" s="16">
        <v>8497720</v>
      </c>
    </row>
    <row r="754" spans="1:6" x14ac:dyDescent="0.3">
      <c r="A754" s="31" t="s">
        <v>9</v>
      </c>
      <c r="B754" s="31" t="s">
        <v>7</v>
      </c>
      <c r="C754" s="17">
        <v>43535</v>
      </c>
      <c r="D754" s="16">
        <v>0</v>
      </c>
      <c r="E754" s="16">
        <v>401.25</v>
      </c>
      <c r="F754" s="16">
        <v>16478690</v>
      </c>
    </row>
    <row r="755" spans="1:6" x14ac:dyDescent="0.3">
      <c r="A755" s="31" t="s">
        <v>9</v>
      </c>
      <c r="B755" s="31" t="s">
        <v>7</v>
      </c>
      <c r="C755" s="17">
        <v>43542</v>
      </c>
      <c r="D755" s="16">
        <v>0</v>
      </c>
      <c r="E755" s="16">
        <v>408.4</v>
      </c>
      <c r="F755" s="16">
        <v>16344620</v>
      </c>
    </row>
    <row r="756" spans="1:6" x14ac:dyDescent="0.3">
      <c r="A756" s="31" t="s">
        <v>9</v>
      </c>
      <c r="B756" s="31" t="s">
        <v>7</v>
      </c>
      <c r="C756" s="17">
        <v>43549</v>
      </c>
      <c r="D756" s="16">
        <v>0</v>
      </c>
      <c r="E756" s="16">
        <v>412</v>
      </c>
      <c r="F756" s="16">
        <v>14572950</v>
      </c>
    </row>
    <row r="757" spans="1:6" x14ac:dyDescent="0.3">
      <c r="A757" s="31" t="s">
        <v>9</v>
      </c>
      <c r="B757" s="31" t="s">
        <v>7</v>
      </c>
      <c r="C757" s="17">
        <v>43556</v>
      </c>
      <c r="D757" s="16">
        <v>0</v>
      </c>
      <c r="E757" s="16">
        <v>421.5</v>
      </c>
      <c r="F757" s="16">
        <v>14910150</v>
      </c>
    </row>
    <row r="758" spans="1:6" x14ac:dyDescent="0.3">
      <c r="A758" s="31" t="s">
        <v>9</v>
      </c>
      <c r="B758" s="31" t="s">
        <v>7</v>
      </c>
      <c r="C758" s="17">
        <v>43563</v>
      </c>
      <c r="D758" s="16">
        <v>0</v>
      </c>
      <c r="E758" s="16">
        <v>432.5</v>
      </c>
      <c r="F758" s="16">
        <v>20204580</v>
      </c>
    </row>
    <row r="759" spans="1:6" x14ac:dyDescent="0.3">
      <c r="A759" s="31" t="s">
        <v>9</v>
      </c>
      <c r="B759" s="31" t="s">
        <v>7</v>
      </c>
      <c r="C759" s="17">
        <v>43570</v>
      </c>
      <c r="D759" s="16">
        <v>0</v>
      </c>
      <c r="E759" s="16">
        <v>432</v>
      </c>
      <c r="F759" s="16">
        <v>15149100</v>
      </c>
    </row>
    <row r="760" spans="1:6" x14ac:dyDescent="0.3">
      <c r="A760" s="31" t="s">
        <v>9</v>
      </c>
      <c r="B760" s="31" t="s">
        <v>7</v>
      </c>
      <c r="C760" s="17">
        <v>43577</v>
      </c>
      <c r="D760" s="16">
        <v>0</v>
      </c>
      <c r="E760" s="16">
        <v>434.45</v>
      </c>
      <c r="F760" s="16">
        <v>18883730</v>
      </c>
    </row>
    <row r="761" spans="1:6" x14ac:dyDescent="0.3">
      <c r="A761" s="31" t="s">
        <v>9</v>
      </c>
      <c r="B761" s="31" t="s">
        <v>7</v>
      </c>
      <c r="C761" s="17">
        <v>43584</v>
      </c>
      <c r="D761" s="16">
        <v>0</v>
      </c>
      <c r="E761" s="16">
        <v>423.55</v>
      </c>
      <c r="F761" s="16">
        <v>9785310</v>
      </c>
    </row>
    <row r="762" spans="1:6" x14ac:dyDescent="0.3">
      <c r="A762" s="31" t="s">
        <v>9</v>
      </c>
      <c r="B762" s="31" t="s">
        <v>7</v>
      </c>
      <c r="C762" s="17">
        <v>43591</v>
      </c>
      <c r="D762" s="16">
        <v>0</v>
      </c>
      <c r="E762" s="16">
        <v>413.75</v>
      </c>
      <c r="F762" s="16">
        <v>8733320</v>
      </c>
    </row>
    <row r="763" spans="1:6" x14ac:dyDescent="0.3">
      <c r="A763" s="31" t="s">
        <v>9</v>
      </c>
      <c r="B763" s="31" t="s">
        <v>7</v>
      </c>
      <c r="C763" s="17">
        <v>43598</v>
      </c>
      <c r="D763" s="16">
        <v>0</v>
      </c>
      <c r="E763" s="16">
        <v>413</v>
      </c>
      <c r="F763" s="16">
        <v>17066780</v>
      </c>
    </row>
    <row r="764" spans="1:6" x14ac:dyDescent="0.3">
      <c r="A764" s="31" t="s">
        <v>9</v>
      </c>
      <c r="B764" s="31" t="s">
        <v>7</v>
      </c>
      <c r="C764" s="17">
        <v>43605</v>
      </c>
      <c r="D764" s="16">
        <v>0</v>
      </c>
      <c r="E764" s="16">
        <v>423</v>
      </c>
      <c r="F764" s="16">
        <v>16562020</v>
      </c>
    </row>
    <row r="765" spans="1:6" x14ac:dyDescent="0.3">
      <c r="A765" s="31" t="s">
        <v>9</v>
      </c>
      <c r="B765" s="31" t="s">
        <v>7</v>
      </c>
      <c r="C765" s="17">
        <v>43612</v>
      </c>
      <c r="D765" s="16">
        <v>0</v>
      </c>
      <c r="E765" s="16">
        <v>433</v>
      </c>
      <c r="F765" s="16">
        <v>20872700</v>
      </c>
    </row>
    <row r="766" spans="1:6" x14ac:dyDescent="0.3">
      <c r="A766" s="31" t="s">
        <v>9</v>
      </c>
      <c r="B766" s="31" t="s">
        <v>7</v>
      </c>
      <c r="C766" s="17">
        <v>43619</v>
      </c>
      <c r="D766" s="16">
        <v>0</v>
      </c>
      <c r="E766" s="16">
        <v>419.55</v>
      </c>
      <c r="F766" s="16">
        <v>24560690</v>
      </c>
    </row>
    <row r="767" spans="1:6" x14ac:dyDescent="0.3">
      <c r="A767" s="31" t="s">
        <v>9</v>
      </c>
      <c r="B767" s="31" t="s">
        <v>7</v>
      </c>
      <c r="C767" s="17">
        <v>43626</v>
      </c>
      <c r="D767" s="16">
        <v>0</v>
      </c>
      <c r="E767" s="16">
        <v>408</v>
      </c>
      <c r="F767" s="16">
        <v>18262070</v>
      </c>
    </row>
    <row r="768" spans="1:6" x14ac:dyDescent="0.3">
      <c r="A768" s="31" t="s">
        <v>9</v>
      </c>
      <c r="B768" s="31" t="s">
        <v>7</v>
      </c>
      <c r="C768" s="17">
        <v>43633</v>
      </c>
      <c r="D768" s="16">
        <v>0</v>
      </c>
      <c r="E768" s="16">
        <v>419.1</v>
      </c>
      <c r="F768" s="16">
        <v>27551320</v>
      </c>
    </row>
    <row r="769" spans="1:6" x14ac:dyDescent="0.3">
      <c r="A769" s="31" t="s">
        <v>9</v>
      </c>
      <c r="B769" s="31" t="s">
        <v>7</v>
      </c>
      <c r="C769" s="17">
        <v>43640</v>
      </c>
      <c r="D769" s="16">
        <v>0</v>
      </c>
      <c r="E769" s="16">
        <v>414.5</v>
      </c>
      <c r="F769" s="16">
        <v>13828430</v>
      </c>
    </row>
    <row r="770" spans="1:6" x14ac:dyDescent="0.3">
      <c r="A770" s="31" t="s">
        <v>9</v>
      </c>
      <c r="B770" s="31" t="s">
        <v>7</v>
      </c>
      <c r="C770" s="17">
        <v>43647</v>
      </c>
      <c r="D770" s="16">
        <v>0</v>
      </c>
      <c r="E770" s="16">
        <v>418.65</v>
      </c>
      <c r="F770" s="16">
        <v>14054160</v>
      </c>
    </row>
    <row r="771" spans="1:6" x14ac:dyDescent="0.3">
      <c r="A771" s="31" t="s">
        <v>9</v>
      </c>
      <c r="B771" s="31" t="s">
        <v>7</v>
      </c>
      <c r="C771" s="17">
        <v>43654</v>
      </c>
      <c r="D771" s="16">
        <v>0</v>
      </c>
      <c r="E771" s="16">
        <v>419.25</v>
      </c>
      <c r="F771" s="16">
        <v>13240510</v>
      </c>
    </row>
    <row r="772" spans="1:6" x14ac:dyDescent="0.3">
      <c r="A772" s="31" t="s">
        <v>9</v>
      </c>
      <c r="B772" s="31" t="s">
        <v>7</v>
      </c>
      <c r="C772" s="17">
        <v>43661</v>
      </c>
      <c r="D772" s="16">
        <v>0</v>
      </c>
      <c r="E772" s="16">
        <v>420.45</v>
      </c>
      <c r="F772" s="16">
        <v>7942970</v>
      </c>
    </row>
    <row r="773" spans="1:6" x14ac:dyDescent="0.3">
      <c r="A773" s="31" t="s">
        <v>9</v>
      </c>
      <c r="B773" s="31" t="s">
        <v>7</v>
      </c>
      <c r="C773" s="17">
        <v>43668</v>
      </c>
      <c r="D773" s="16">
        <v>0</v>
      </c>
      <c r="E773" s="16">
        <v>423.5</v>
      </c>
      <c r="F773" s="16">
        <v>11333940</v>
      </c>
    </row>
    <row r="774" spans="1:6" x14ac:dyDescent="0.3">
      <c r="A774" s="31" t="s">
        <v>9</v>
      </c>
      <c r="B774" s="31" t="s">
        <v>7</v>
      </c>
      <c r="C774" s="17">
        <v>43675</v>
      </c>
      <c r="D774" s="16">
        <v>0</v>
      </c>
      <c r="E774" s="16">
        <v>411.75</v>
      </c>
      <c r="F774" s="16">
        <v>10710760</v>
      </c>
    </row>
    <row r="775" spans="1:6" x14ac:dyDescent="0.3">
      <c r="A775" s="31" t="s">
        <v>9</v>
      </c>
      <c r="B775" s="31" t="s">
        <v>7</v>
      </c>
      <c r="C775" s="17">
        <v>43682</v>
      </c>
      <c r="D775" s="16">
        <v>0</v>
      </c>
      <c r="E775" s="16">
        <v>404.6</v>
      </c>
      <c r="F775" s="16">
        <v>18761270</v>
      </c>
    </row>
    <row r="776" spans="1:6" x14ac:dyDescent="0.3">
      <c r="A776" s="31" t="s">
        <v>9</v>
      </c>
      <c r="B776" s="31" t="s">
        <v>7</v>
      </c>
      <c r="C776" s="17">
        <v>43689</v>
      </c>
      <c r="D776" s="16">
        <v>0</v>
      </c>
      <c r="E776" s="16">
        <v>404.75</v>
      </c>
      <c r="F776" s="16">
        <v>18331870</v>
      </c>
    </row>
    <row r="777" spans="1:6" x14ac:dyDescent="0.3">
      <c r="A777" s="31" t="s">
        <v>9</v>
      </c>
      <c r="B777" s="31" t="s">
        <v>7</v>
      </c>
      <c r="C777" s="17">
        <v>43696</v>
      </c>
      <c r="D777" s="16">
        <v>0</v>
      </c>
      <c r="E777" s="16">
        <v>405.6</v>
      </c>
      <c r="F777" s="16">
        <v>20394640</v>
      </c>
    </row>
    <row r="778" spans="1:6" x14ac:dyDescent="0.3">
      <c r="A778" s="31" t="s">
        <v>9</v>
      </c>
      <c r="B778" s="31" t="s">
        <v>7</v>
      </c>
      <c r="C778" s="17">
        <v>43703</v>
      </c>
      <c r="D778" s="16">
        <v>0</v>
      </c>
      <c r="E778" s="16">
        <v>406.95</v>
      </c>
      <c r="F778" s="16">
        <v>17042550</v>
      </c>
    </row>
    <row r="779" spans="1:6" x14ac:dyDescent="0.3">
      <c r="A779" s="31" t="s">
        <v>9</v>
      </c>
      <c r="B779" s="31" t="s">
        <v>7</v>
      </c>
      <c r="C779" s="17">
        <v>43710</v>
      </c>
      <c r="D779" s="16">
        <v>0</v>
      </c>
      <c r="E779" s="16">
        <v>422.9</v>
      </c>
      <c r="F779" s="16">
        <v>21571740</v>
      </c>
    </row>
    <row r="780" spans="1:6" x14ac:dyDescent="0.3">
      <c r="A780" s="31" t="s">
        <v>9</v>
      </c>
      <c r="B780" s="31" t="s">
        <v>7</v>
      </c>
      <c r="C780" s="17">
        <v>43717</v>
      </c>
      <c r="D780" s="16">
        <v>0</v>
      </c>
      <c r="E780" s="16">
        <v>410.05</v>
      </c>
      <c r="F780" s="16">
        <v>18427840</v>
      </c>
    </row>
    <row r="781" spans="1:6" x14ac:dyDescent="0.3">
      <c r="A781" s="31" t="s">
        <v>9</v>
      </c>
      <c r="B781" s="31" t="s">
        <v>7</v>
      </c>
      <c r="C781" s="17">
        <v>43724</v>
      </c>
      <c r="D781" s="16">
        <v>0</v>
      </c>
      <c r="E781" s="16">
        <v>428.3</v>
      </c>
      <c r="F781" s="16">
        <v>45428040</v>
      </c>
    </row>
    <row r="782" spans="1:6" x14ac:dyDescent="0.3">
      <c r="A782" s="31" t="s">
        <v>9</v>
      </c>
      <c r="B782" s="31" t="s">
        <v>7</v>
      </c>
      <c r="C782" s="17">
        <v>43731</v>
      </c>
      <c r="D782" s="16">
        <v>0</v>
      </c>
      <c r="E782" s="16">
        <v>422.5</v>
      </c>
      <c r="F782" s="16">
        <v>16667130</v>
      </c>
    </row>
    <row r="783" spans="1:6" x14ac:dyDescent="0.3">
      <c r="A783" s="31" t="s">
        <v>9</v>
      </c>
      <c r="B783" s="31" t="s">
        <v>7</v>
      </c>
      <c r="C783" s="17">
        <v>43738</v>
      </c>
      <c r="D783" s="16">
        <v>0</v>
      </c>
      <c r="E783" s="16">
        <v>415</v>
      </c>
      <c r="F783" s="16">
        <v>14908780</v>
      </c>
    </row>
    <row r="784" spans="1:6" x14ac:dyDescent="0.3">
      <c r="A784" s="31" t="s">
        <v>9</v>
      </c>
      <c r="B784" s="31" t="s">
        <v>7</v>
      </c>
      <c r="C784" s="17">
        <v>43745</v>
      </c>
      <c r="D784" s="16">
        <v>0</v>
      </c>
      <c r="E784" s="16">
        <v>411.65</v>
      </c>
      <c r="F784" s="16">
        <v>17546070</v>
      </c>
    </row>
    <row r="785" spans="1:6" x14ac:dyDescent="0.3">
      <c r="A785" s="31" t="s">
        <v>9</v>
      </c>
      <c r="B785" s="31" t="s">
        <v>7</v>
      </c>
      <c r="C785" s="17">
        <v>43752</v>
      </c>
      <c r="D785" s="16">
        <v>0</v>
      </c>
      <c r="E785" s="16">
        <v>415</v>
      </c>
      <c r="F785" s="16">
        <v>11780980</v>
      </c>
    </row>
    <row r="786" spans="1:6" x14ac:dyDescent="0.3">
      <c r="A786" s="31" t="s">
        <v>9</v>
      </c>
      <c r="B786" s="31" t="s">
        <v>7</v>
      </c>
      <c r="C786" s="17">
        <v>43759</v>
      </c>
      <c r="D786" s="16">
        <v>0</v>
      </c>
      <c r="E786" s="16">
        <v>421.35</v>
      </c>
      <c r="F786" s="16">
        <v>16659370</v>
      </c>
    </row>
    <row r="787" spans="1:6" x14ac:dyDescent="0.3">
      <c r="A787" s="31" t="s">
        <v>9</v>
      </c>
      <c r="B787" s="31" t="s">
        <v>7</v>
      </c>
      <c r="C787" s="17">
        <v>43766</v>
      </c>
      <c r="D787" s="16">
        <v>0</v>
      </c>
      <c r="E787" s="16">
        <v>434.4</v>
      </c>
      <c r="F787" s="16">
        <v>20941750</v>
      </c>
    </row>
    <row r="788" spans="1:6" x14ac:dyDescent="0.3">
      <c r="A788" s="31" t="s">
        <v>9</v>
      </c>
      <c r="B788" s="31" t="s">
        <v>7</v>
      </c>
      <c r="C788" s="17">
        <v>43773</v>
      </c>
      <c r="D788" s="16">
        <v>0</v>
      </c>
      <c r="E788" s="16">
        <v>454.25</v>
      </c>
      <c r="F788" s="16">
        <v>27847320</v>
      </c>
    </row>
    <row r="789" spans="1:6" x14ac:dyDescent="0.3">
      <c r="A789" s="31" t="s">
        <v>9</v>
      </c>
      <c r="B789" s="31" t="s">
        <v>7</v>
      </c>
      <c r="C789" s="17">
        <v>43780</v>
      </c>
      <c r="D789" s="16">
        <v>0</v>
      </c>
      <c r="E789" s="16">
        <v>458</v>
      </c>
      <c r="F789" s="16">
        <v>21496000</v>
      </c>
    </row>
    <row r="790" spans="1:6" x14ac:dyDescent="0.3">
      <c r="A790" s="31" t="s">
        <v>9</v>
      </c>
      <c r="B790" s="31" t="s">
        <v>7</v>
      </c>
      <c r="C790" s="17">
        <v>43787</v>
      </c>
      <c r="D790" s="16">
        <v>0</v>
      </c>
      <c r="E790" s="16">
        <v>453</v>
      </c>
      <c r="F790" s="16">
        <v>14601840</v>
      </c>
    </row>
    <row r="791" spans="1:6" x14ac:dyDescent="0.3">
      <c r="A791" s="31" t="s">
        <v>9</v>
      </c>
      <c r="B791" s="31" t="s">
        <v>7</v>
      </c>
      <c r="C791" s="17">
        <v>43794</v>
      </c>
      <c r="D791" s="16">
        <v>0</v>
      </c>
      <c r="E791" s="16">
        <v>441</v>
      </c>
      <c r="F791" s="16">
        <v>16741470</v>
      </c>
    </row>
    <row r="792" spans="1:6" x14ac:dyDescent="0.3">
      <c r="A792" s="31" t="s">
        <v>9</v>
      </c>
      <c r="B792" s="31" t="s">
        <v>7</v>
      </c>
      <c r="C792" s="17">
        <v>43801</v>
      </c>
      <c r="D792" s="16">
        <v>0</v>
      </c>
      <c r="E792" s="16">
        <v>446</v>
      </c>
      <c r="F792" s="16">
        <v>15424800</v>
      </c>
    </row>
    <row r="793" spans="1:6" x14ac:dyDescent="0.3">
      <c r="A793" s="31" t="s">
        <v>9</v>
      </c>
      <c r="B793" s="31" t="s">
        <v>7</v>
      </c>
      <c r="C793" s="17">
        <v>43808</v>
      </c>
      <c r="D793" s="16">
        <v>0</v>
      </c>
      <c r="E793" s="16">
        <v>451.1</v>
      </c>
      <c r="F793" s="16">
        <v>18631550</v>
      </c>
    </row>
    <row r="794" spans="1:6" x14ac:dyDescent="0.3">
      <c r="A794" s="31" t="s">
        <v>9</v>
      </c>
      <c r="B794" s="31" t="s">
        <v>7</v>
      </c>
      <c r="C794" s="17">
        <v>43815</v>
      </c>
      <c r="D794" s="16">
        <v>0</v>
      </c>
      <c r="E794" s="16">
        <v>451.75</v>
      </c>
      <c r="F794" s="16">
        <v>23542400</v>
      </c>
    </row>
    <row r="795" spans="1:6" x14ac:dyDescent="0.3">
      <c r="A795" s="31" t="s">
        <v>9</v>
      </c>
      <c r="B795" s="31" t="s">
        <v>7</v>
      </c>
      <c r="C795" s="17">
        <v>43822</v>
      </c>
      <c r="D795" s="16">
        <v>0</v>
      </c>
      <c r="E795" s="16">
        <v>453.5</v>
      </c>
      <c r="F795" s="16">
        <v>10793310</v>
      </c>
    </row>
    <row r="796" spans="1:6" x14ac:dyDescent="0.3">
      <c r="A796" s="31" t="s">
        <v>9</v>
      </c>
      <c r="B796" s="31" t="s">
        <v>7</v>
      </c>
      <c r="C796" s="17">
        <v>43829</v>
      </c>
      <c r="D796" s="16">
        <v>0</v>
      </c>
      <c r="E796" s="16">
        <v>456.9</v>
      </c>
      <c r="F796" s="16">
        <v>7631930</v>
      </c>
    </row>
    <row r="797" spans="1:6" x14ac:dyDescent="0.3">
      <c r="A797" s="31" t="s">
        <v>9</v>
      </c>
      <c r="B797" s="31" t="s">
        <v>7</v>
      </c>
      <c r="C797" s="17">
        <v>43836</v>
      </c>
      <c r="D797" s="16">
        <v>0</v>
      </c>
      <c r="E797" s="16">
        <v>473.5</v>
      </c>
      <c r="F797" s="16">
        <v>27758630</v>
      </c>
    </row>
    <row r="798" spans="1:6" x14ac:dyDescent="0.3">
      <c r="A798" s="31" t="s">
        <v>9</v>
      </c>
      <c r="B798" s="31" t="s">
        <v>7</v>
      </c>
      <c r="C798" s="17">
        <v>43843</v>
      </c>
      <c r="D798" s="16">
        <v>0</v>
      </c>
      <c r="E798" s="16">
        <v>485.15</v>
      </c>
      <c r="F798" s="16">
        <v>24552180</v>
      </c>
    </row>
    <row r="799" spans="1:6" x14ac:dyDescent="0.3">
      <c r="A799" s="31" t="s">
        <v>9</v>
      </c>
      <c r="B799" s="31" t="s">
        <v>7</v>
      </c>
      <c r="C799" s="17">
        <v>43850</v>
      </c>
      <c r="D799" s="16">
        <v>0</v>
      </c>
      <c r="E799" s="16">
        <v>474</v>
      </c>
      <c r="F799" s="16">
        <v>25274220</v>
      </c>
    </row>
    <row r="800" spans="1:6" x14ac:dyDescent="0.3">
      <c r="A800" s="31" t="s">
        <v>9</v>
      </c>
      <c r="B800" s="31" t="s">
        <v>7</v>
      </c>
      <c r="C800" s="17">
        <v>43857</v>
      </c>
      <c r="D800" s="16">
        <v>0</v>
      </c>
      <c r="E800" s="16">
        <v>480.5</v>
      </c>
      <c r="F800" s="16">
        <v>41079180</v>
      </c>
    </row>
    <row r="801" spans="1:6" x14ac:dyDescent="0.3">
      <c r="A801" s="31" t="s">
        <v>9</v>
      </c>
      <c r="B801" s="31" t="s">
        <v>7</v>
      </c>
      <c r="C801" s="17">
        <v>43864</v>
      </c>
      <c r="D801" s="16">
        <v>0</v>
      </c>
      <c r="E801" s="16">
        <v>463.6</v>
      </c>
      <c r="F801" s="16">
        <v>40574560</v>
      </c>
    </row>
    <row r="802" spans="1:6" x14ac:dyDescent="0.3">
      <c r="A802" s="31" t="s">
        <v>9</v>
      </c>
      <c r="B802" s="31" t="s">
        <v>7</v>
      </c>
      <c r="C802" s="17">
        <v>43871</v>
      </c>
      <c r="D802" s="16">
        <v>0</v>
      </c>
      <c r="E802" s="16">
        <v>463</v>
      </c>
      <c r="F802" s="16">
        <v>29377780</v>
      </c>
    </row>
    <row r="803" spans="1:6" x14ac:dyDescent="0.3">
      <c r="A803" s="31" t="s">
        <v>10</v>
      </c>
      <c r="B803" s="31" t="s">
        <v>7</v>
      </c>
      <c r="C803" s="17">
        <v>42009</v>
      </c>
      <c r="D803" s="16">
        <v>0</v>
      </c>
      <c r="E803" s="16">
        <v>3.5150000000000001</v>
      </c>
      <c r="F803" s="16">
        <v>2763600</v>
      </c>
    </row>
    <row r="804" spans="1:6" x14ac:dyDescent="0.3">
      <c r="A804" s="31" t="s">
        <v>10</v>
      </c>
      <c r="B804" s="31" t="s">
        <v>7</v>
      </c>
      <c r="C804" s="17">
        <v>42016</v>
      </c>
      <c r="D804" s="16">
        <v>0</v>
      </c>
      <c r="E804" s="16">
        <v>3.4750000000000001</v>
      </c>
      <c r="F804" s="16">
        <v>1060600</v>
      </c>
    </row>
    <row r="805" spans="1:6" x14ac:dyDescent="0.3">
      <c r="A805" s="31" t="s">
        <v>10</v>
      </c>
      <c r="B805" s="31" t="s">
        <v>7</v>
      </c>
      <c r="C805" s="17">
        <v>42023</v>
      </c>
      <c r="D805" s="16">
        <v>0</v>
      </c>
      <c r="E805" s="16">
        <v>3.57</v>
      </c>
      <c r="F805" s="16">
        <v>2621100</v>
      </c>
    </row>
    <row r="806" spans="1:6" x14ac:dyDescent="0.3">
      <c r="A806" s="31" t="s">
        <v>10</v>
      </c>
      <c r="B806" s="31" t="s">
        <v>7</v>
      </c>
      <c r="C806" s="17">
        <v>42030</v>
      </c>
      <c r="D806" s="16">
        <v>0</v>
      </c>
      <c r="E806" s="16">
        <v>3.9950000000000001</v>
      </c>
      <c r="F806" s="16">
        <v>3710800</v>
      </c>
    </row>
    <row r="807" spans="1:6" x14ac:dyDescent="0.3">
      <c r="A807" s="31" t="s">
        <v>10</v>
      </c>
      <c r="B807" s="31" t="s">
        <v>7</v>
      </c>
      <c r="C807" s="17">
        <v>42037</v>
      </c>
      <c r="D807" s="16">
        <v>0</v>
      </c>
      <c r="E807" s="16">
        <v>4.165</v>
      </c>
      <c r="F807" s="16">
        <v>3815200</v>
      </c>
    </row>
    <row r="808" spans="1:6" x14ac:dyDescent="0.3">
      <c r="A808" s="31" t="s">
        <v>10</v>
      </c>
      <c r="B808" s="31" t="s">
        <v>7</v>
      </c>
      <c r="C808" s="17">
        <v>42044</v>
      </c>
      <c r="D808" s="16">
        <v>0</v>
      </c>
      <c r="E808" s="16">
        <v>4.05</v>
      </c>
      <c r="F808" s="16">
        <v>4066600</v>
      </c>
    </row>
    <row r="809" spans="1:6" x14ac:dyDescent="0.3">
      <c r="A809" s="31" t="s">
        <v>10</v>
      </c>
      <c r="B809" s="31" t="s">
        <v>7</v>
      </c>
      <c r="C809" s="17">
        <v>42051</v>
      </c>
      <c r="D809" s="16">
        <v>0</v>
      </c>
      <c r="E809" s="16">
        <v>4.4349999999999996</v>
      </c>
      <c r="F809" s="16">
        <v>4913000</v>
      </c>
    </row>
    <row r="810" spans="1:6" x14ac:dyDescent="0.3">
      <c r="A810" s="31" t="s">
        <v>10</v>
      </c>
      <c r="B810" s="31" t="s">
        <v>7</v>
      </c>
      <c r="C810" s="17">
        <v>42058</v>
      </c>
      <c r="D810" s="16">
        <v>0</v>
      </c>
      <c r="E810" s="16">
        <v>4.6399999999999997</v>
      </c>
      <c r="F810" s="16">
        <v>2332600</v>
      </c>
    </row>
    <row r="811" spans="1:6" x14ac:dyDescent="0.3">
      <c r="A811" s="31" t="s">
        <v>10</v>
      </c>
      <c r="B811" s="31" t="s">
        <v>7</v>
      </c>
      <c r="C811" s="17">
        <v>42065</v>
      </c>
      <c r="D811" s="16">
        <v>0</v>
      </c>
      <c r="E811" s="16">
        <v>4.875</v>
      </c>
      <c r="F811" s="16">
        <v>4775900</v>
      </c>
    </row>
    <row r="812" spans="1:6" x14ac:dyDescent="0.3">
      <c r="A812" s="31" t="s">
        <v>10</v>
      </c>
      <c r="B812" s="31" t="s">
        <v>7</v>
      </c>
      <c r="C812" s="17">
        <v>42072</v>
      </c>
      <c r="D812" s="16">
        <v>0</v>
      </c>
      <c r="E812" s="16">
        <v>3.9</v>
      </c>
      <c r="F812" s="16">
        <v>5901600</v>
      </c>
    </row>
    <row r="813" spans="1:6" x14ac:dyDescent="0.3">
      <c r="A813" s="31" t="s">
        <v>10</v>
      </c>
      <c r="B813" s="31" t="s">
        <v>7</v>
      </c>
      <c r="C813" s="17">
        <v>42079</v>
      </c>
      <c r="D813" s="16">
        <v>0</v>
      </c>
      <c r="E813" s="16">
        <v>3.9849999999999999</v>
      </c>
      <c r="F813" s="16">
        <v>3381400</v>
      </c>
    </row>
    <row r="814" spans="1:6" x14ac:dyDescent="0.3">
      <c r="A814" s="31" t="s">
        <v>10</v>
      </c>
      <c r="B814" s="31" t="s">
        <v>7</v>
      </c>
      <c r="C814" s="17">
        <v>42086</v>
      </c>
      <c r="D814" s="16">
        <v>0</v>
      </c>
      <c r="E814" s="16">
        <v>3.8250000000000002</v>
      </c>
      <c r="F814" s="16">
        <v>1176700</v>
      </c>
    </row>
    <row r="815" spans="1:6" x14ac:dyDescent="0.3">
      <c r="A815" s="31" t="s">
        <v>10</v>
      </c>
      <c r="B815" s="31" t="s">
        <v>7</v>
      </c>
      <c r="C815" s="17">
        <v>42093</v>
      </c>
      <c r="D815" s="16">
        <v>0</v>
      </c>
      <c r="E815" s="16">
        <v>4.1399999999999997</v>
      </c>
      <c r="F815" s="16">
        <v>866300</v>
      </c>
    </row>
    <row r="816" spans="1:6" x14ac:dyDescent="0.3">
      <c r="A816" s="31" t="s">
        <v>10</v>
      </c>
      <c r="B816" s="31" t="s">
        <v>7</v>
      </c>
      <c r="C816" s="17">
        <v>42100</v>
      </c>
      <c r="D816" s="16">
        <v>0</v>
      </c>
      <c r="E816" s="16">
        <v>3.85</v>
      </c>
      <c r="F816" s="16">
        <v>1563400</v>
      </c>
    </row>
    <row r="817" spans="1:6" x14ac:dyDescent="0.3">
      <c r="A817" s="31" t="s">
        <v>10</v>
      </c>
      <c r="B817" s="31" t="s">
        <v>7</v>
      </c>
      <c r="C817" s="17">
        <v>42107</v>
      </c>
      <c r="D817" s="16">
        <v>0</v>
      </c>
      <c r="E817" s="16">
        <v>3.88</v>
      </c>
      <c r="F817" s="16">
        <v>1209700</v>
      </c>
    </row>
    <row r="818" spans="1:6" x14ac:dyDescent="0.3">
      <c r="A818" s="31" t="s">
        <v>10</v>
      </c>
      <c r="B818" s="31" t="s">
        <v>7</v>
      </c>
      <c r="C818" s="17">
        <v>42114</v>
      </c>
      <c r="D818" s="16">
        <v>0</v>
      </c>
      <c r="E818" s="16">
        <v>3.81</v>
      </c>
      <c r="F818" s="16">
        <v>842100</v>
      </c>
    </row>
    <row r="819" spans="1:6" x14ac:dyDescent="0.3">
      <c r="A819" s="31" t="s">
        <v>10</v>
      </c>
      <c r="B819" s="31" t="s">
        <v>7</v>
      </c>
      <c r="C819" s="17">
        <v>42121</v>
      </c>
      <c r="D819" s="16">
        <v>0</v>
      </c>
      <c r="E819" s="16">
        <v>3.71</v>
      </c>
      <c r="F819" s="16">
        <v>712000</v>
      </c>
    </row>
    <row r="820" spans="1:6" x14ac:dyDescent="0.3">
      <c r="A820" s="31" t="s">
        <v>10</v>
      </c>
      <c r="B820" s="31" t="s">
        <v>7</v>
      </c>
      <c r="C820" s="17">
        <v>42128</v>
      </c>
      <c r="D820" s="16">
        <v>0</v>
      </c>
      <c r="E820" s="16">
        <v>3.7250000000000001</v>
      </c>
      <c r="F820" s="16">
        <v>572200</v>
      </c>
    </row>
    <row r="821" spans="1:6" x14ac:dyDescent="0.3">
      <c r="A821" s="31" t="s">
        <v>10</v>
      </c>
      <c r="B821" s="31" t="s">
        <v>7</v>
      </c>
      <c r="C821" s="17">
        <v>42135</v>
      </c>
      <c r="D821" s="16">
        <v>0</v>
      </c>
      <c r="E821" s="16">
        <v>3.585</v>
      </c>
      <c r="F821" s="16">
        <v>1263400</v>
      </c>
    </row>
    <row r="822" spans="1:6" x14ac:dyDescent="0.3">
      <c r="A822" s="31" t="s">
        <v>10</v>
      </c>
      <c r="B822" s="31" t="s">
        <v>7</v>
      </c>
      <c r="C822" s="17">
        <v>42142</v>
      </c>
      <c r="D822" s="16">
        <v>0</v>
      </c>
      <c r="E822" s="16">
        <v>3.67</v>
      </c>
      <c r="F822" s="16">
        <v>322600</v>
      </c>
    </row>
    <row r="823" spans="1:6" x14ac:dyDescent="0.3">
      <c r="A823" s="31" t="s">
        <v>10</v>
      </c>
      <c r="B823" s="31" t="s">
        <v>7</v>
      </c>
      <c r="C823" s="17">
        <v>42149</v>
      </c>
      <c r="D823" s="16">
        <v>0</v>
      </c>
      <c r="E823" s="16">
        <v>3.8050000000000002</v>
      </c>
      <c r="F823" s="16">
        <v>1495000</v>
      </c>
    </row>
    <row r="824" spans="1:6" x14ac:dyDescent="0.3">
      <c r="A824" s="31" t="s">
        <v>10</v>
      </c>
      <c r="B824" s="31" t="s">
        <v>7</v>
      </c>
      <c r="C824" s="17">
        <v>42156</v>
      </c>
      <c r="D824" s="16">
        <v>0</v>
      </c>
      <c r="E824" s="16">
        <v>3.7450000000000001</v>
      </c>
      <c r="F824" s="16">
        <v>238200</v>
      </c>
    </row>
    <row r="825" spans="1:6" x14ac:dyDescent="0.3">
      <c r="A825" s="31" t="s">
        <v>10</v>
      </c>
      <c r="B825" s="31" t="s">
        <v>7</v>
      </c>
      <c r="C825" s="17">
        <v>42163</v>
      </c>
      <c r="D825" s="16">
        <v>0</v>
      </c>
      <c r="E825" s="16">
        <v>3.7</v>
      </c>
      <c r="F825" s="16">
        <v>462200</v>
      </c>
    </row>
    <row r="826" spans="1:6" x14ac:dyDescent="0.3">
      <c r="A826" s="31" t="s">
        <v>10</v>
      </c>
      <c r="B826" s="31" t="s">
        <v>7</v>
      </c>
      <c r="C826" s="17">
        <v>42170</v>
      </c>
      <c r="D826" s="16">
        <v>0</v>
      </c>
      <c r="E826" s="16">
        <v>3.74</v>
      </c>
      <c r="F826" s="16">
        <v>346300</v>
      </c>
    </row>
    <row r="827" spans="1:6" x14ac:dyDescent="0.3">
      <c r="A827" s="31" t="s">
        <v>10</v>
      </c>
      <c r="B827" s="31" t="s">
        <v>7</v>
      </c>
      <c r="C827" s="17">
        <v>42177</v>
      </c>
      <c r="D827" s="16">
        <v>0</v>
      </c>
      <c r="E827" s="16">
        <v>3.69</v>
      </c>
      <c r="F827" s="16">
        <v>224900</v>
      </c>
    </row>
    <row r="828" spans="1:6" x14ac:dyDescent="0.3">
      <c r="A828" s="31" t="s">
        <v>10</v>
      </c>
      <c r="B828" s="31" t="s">
        <v>7</v>
      </c>
      <c r="C828" s="17">
        <v>42184</v>
      </c>
      <c r="D828" s="16">
        <v>0</v>
      </c>
      <c r="E828" s="16">
        <v>3.7</v>
      </c>
      <c r="F828" s="16">
        <v>397100</v>
      </c>
    </row>
    <row r="829" spans="1:6" x14ac:dyDescent="0.3">
      <c r="A829" s="31" t="s">
        <v>10</v>
      </c>
      <c r="B829" s="31" t="s">
        <v>7</v>
      </c>
      <c r="C829" s="17">
        <v>42191</v>
      </c>
      <c r="D829" s="16">
        <v>0</v>
      </c>
      <c r="E829" s="16">
        <v>3.7</v>
      </c>
      <c r="F829" s="16">
        <v>633900</v>
      </c>
    </row>
    <row r="830" spans="1:6" x14ac:dyDescent="0.3">
      <c r="A830" s="31" t="s">
        <v>10</v>
      </c>
      <c r="B830" s="31" t="s">
        <v>7</v>
      </c>
      <c r="C830" s="17">
        <v>42198</v>
      </c>
      <c r="D830" s="16">
        <v>0</v>
      </c>
      <c r="E830" s="16">
        <v>4.04</v>
      </c>
      <c r="F830" s="16">
        <v>816400</v>
      </c>
    </row>
    <row r="831" spans="1:6" x14ac:dyDescent="0.3">
      <c r="A831" s="31" t="s">
        <v>10</v>
      </c>
      <c r="B831" s="31" t="s">
        <v>7</v>
      </c>
      <c r="C831" s="17">
        <v>42205</v>
      </c>
      <c r="D831" s="16">
        <v>0</v>
      </c>
      <c r="E831" s="16">
        <v>3.8250000000000002</v>
      </c>
      <c r="F831" s="16">
        <v>298500</v>
      </c>
    </row>
    <row r="832" spans="1:6" x14ac:dyDescent="0.3">
      <c r="A832" s="31" t="s">
        <v>10</v>
      </c>
      <c r="B832" s="31" t="s">
        <v>7</v>
      </c>
      <c r="C832" s="17">
        <v>42212</v>
      </c>
      <c r="D832" s="16">
        <v>0</v>
      </c>
      <c r="E832" s="16">
        <v>3.93</v>
      </c>
      <c r="F832" s="16">
        <v>294600</v>
      </c>
    </row>
    <row r="833" spans="1:6" x14ac:dyDescent="0.3">
      <c r="A833" s="31" t="s">
        <v>10</v>
      </c>
      <c r="B833" s="31" t="s">
        <v>7</v>
      </c>
      <c r="C833" s="17">
        <v>42219</v>
      </c>
      <c r="D833" s="16">
        <v>0</v>
      </c>
      <c r="E833" s="16">
        <v>3.79</v>
      </c>
      <c r="F833" s="16">
        <v>275800</v>
      </c>
    </row>
    <row r="834" spans="1:6" x14ac:dyDescent="0.3">
      <c r="A834" s="31" t="s">
        <v>10</v>
      </c>
      <c r="B834" s="31" t="s">
        <v>7</v>
      </c>
      <c r="C834" s="17">
        <v>42226</v>
      </c>
      <c r="D834" s="16">
        <v>0</v>
      </c>
      <c r="E834" s="16">
        <v>3.8</v>
      </c>
      <c r="F834" s="16">
        <v>339700</v>
      </c>
    </row>
    <row r="835" spans="1:6" x14ac:dyDescent="0.3">
      <c r="A835" s="31" t="s">
        <v>10</v>
      </c>
      <c r="B835" s="31" t="s">
        <v>7</v>
      </c>
      <c r="C835" s="17">
        <v>42233</v>
      </c>
      <c r="D835" s="16">
        <v>0</v>
      </c>
      <c r="E835" s="16">
        <v>3.91</v>
      </c>
      <c r="F835" s="16">
        <v>559900</v>
      </c>
    </row>
    <row r="836" spans="1:6" x14ac:dyDescent="0.3">
      <c r="A836" s="31" t="s">
        <v>10</v>
      </c>
      <c r="B836" s="31" t="s">
        <v>7</v>
      </c>
      <c r="C836" s="17">
        <v>42240</v>
      </c>
      <c r="D836" s="16">
        <v>0</v>
      </c>
      <c r="E836" s="16">
        <v>3.95</v>
      </c>
      <c r="F836" s="16">
        <v>371700</v>
      </c>
    </row>
    <row r="837" spans="1:6" x14ac:dyDescent="0.3">
      <c r="A837" s="31" t="s">
        <v>10</v>
      </c>
      <c r="B837" s="31" t="s">
        <v>7</v>
      </c>
      <c r="C837" s="17">
        <v>42247</v>
      </c>
      <c r="D837" s="16">
        <v>0</v>
      </c>
      <c r="E837" s="16">
        <v>4.0199999999999996</v>
      </c>
      <c r="F837" s="16">
        <v>851600</v>
      </c>
    </row>
    <row r="838" spans="1:6" x14ac:dyDescent="0.3">
      <c r="A838" s="31" t="s">
        <v>10</v>
      </c>
      <c r="B838" s="31" t="s">
        <v>7</v>
      </c>
      <c r="C838" s="17">
        <v>42254</v>
      </c>
      <c r="D838" s="16">
        <v>0</v>
      </c>
      <c r="E838" s="16">
        <v>3.96</v>
      </c>
      <c r="F838" s="16">
        <v>402300</v>
      </c>
    </row>
    <row r="839" spans="1:6" x14ac:dyDescent="0.3">
      <c r="A839" s="31" t="s">
        <v>10</v>
      </c>
      <c r="B839" s="31" t="s">
        <v>7</v>
      </c>
      <c r="C839" s="17">
        <v>42261</v>
      </c>
      <c r="D839" s="16">
        <v>0</v>
      </c>
      <c r="E839" s="16">
        <v>3.99</v>
      </c>
      <c r="F839" s="16">
        <v>214800</v>
      </c>
    </row>
    <row r="840" spans="1:6" x14ac:dyDescent="0.3">
      <c r="A840" s="31" t="s">
        <v>10</v>
      </c>
      <c r="B840" s="31" t="s">
        <v>7</v>
      </c>
      <c r="C840" s="17">
        <v>42268</v>
      </c>
      <c r="D840" s="16">
        <v>0</v>
      </c>
      <c r="E840" s="16">
        <v>3.65</v>
      </c>
      <c r="F840" s="16">
        <v>826700</v>
      </c>
    </row>
    <row r="841" spans="1:6" x14ac:dyDescent="0.3">
      <c r="A841" s="31" t="s">
        <v>10</v>
      </c>
      <c r="B841" s="31" t="s">
        <v>7</v>
      </c>
      <c r="C841" s="17">
        <v>42275</v>
      </c>
      <c r="D841" s="16">
        <v>0</v>
      </c>
      <c r="E841" s="16">
        <v>3.58</v>
      </c>
      <c r="F841" s="16">
        <v>466800</v>
      </c>
    </row>
    <row r="842" spans="1:6" x14ac:dyDescent="0.3">
      <c r="A842" s="31" t="s">
        <v>10</v>
      </c>
      <c r="B842" s="31" t="s">
        <v>7</v>
      </c>
      <c r="C842" s="17">
        <v>42282</v>
      </c>
      <c r="D842" s="16">
        <v>0</v>
      </c>
      <c r="E842" s="16">
        <v>3.76</v>
      </c>
      <c r="F842" s="16">
        <v>560700</v>
      </c>
    </row>
    <row r="843" spans="1:6" x14ac:dyDescent="0.3">
      <c r="A843" s="31" t="s">
        <v>10</v>
      </c>
      <c r="B843" s="31" t="s">
        <v>7</v>
      </c>
      <c r="C843" s="17">
        <v>42289</v>
      </c>
      <c r="D843" s="16">
        <v>0</v>
      </c>
      <c r="E843" s="16">
        <v>3.83</v>
      </c>
      <c r="F843" s="16">
        <v>539000</v>
      </c>
    </row>
    <row r="844" spans="1:6" x14ac:dyDescent="0.3">
      <c r="A844" s="31" t="s">
        <v>10</v>
      </c>
      <c r="B844" s="31" t="s">
        <v>7</v>
      </c>
      <c r="C844" s="17">
        <v>42296</v>
      </c>
      <c r="D844" s="16">
        <v>0</v>
      </c>
      <c r="E844" s="16">
        <v>3.77</v>
      </c>
      <c r="F844" s="16">
        <v>318800</v>
      </c>
    </row>
    <row r="845" spans="1:6" x14ac:dyDescent="0.3">
      <c r="A845" s="31" t="s">
        <v>10</v>
      </c>
      <c r="B845" s="31" t="s">
        <v>7</v>
      </c>
      <c r="C845" s="17">
        <v>42303</v>
      </c>
      <c r="D845" s="16">
        <v>0</v>
      </c>
      <c r="E845" s="16">
        <v>3.98</v>
      </c>
      <c r="F845" s="16">
        <v>653200</v>
      </c>
    </row>
    <row r="846" spans="1:6" x14ac:dyDescent="0.3">
      <c r="A846" s="31" t="s">
        <v>10</v>
      </c>
      <c r="B846" s="31" t="s">
        <v>7</v>
      </c>
      <c r="C846" s="17">
        <v>42310</v>
      </c>
      <c r="D846" s="16">
        <v>0</v>
      </c>
      <c r="E846" s="16">
        <v>3.85</v>
      </c>
      <c r="F846" s="16">
        <v>968700</v>
      </c>
    </row>
    <row r="847" spans="1:6" x14ac:dyDescent="0.3">
      <c r="A847" s="31" t="s">
        <v>10</v>
      </c>
      <c r="B847" s="31" t="s">
        <v>7</v>
      </c>
      <c r="C847" s="17">
        <v>42317</v>
      </c>
      <c r="D847" s="16">
        <v>0</v>
      </c>
      <c r="E847" s="16">
        <v>3.99</v>
      </c>
      <c r="F847" s="16">
        <v>1218100</v>
      </c>
    </row>
    <row r="848" spans="1:6" x14ac:dyDescent="0.3">
      <c r="A848" s="31" t="s">
        <v>10</v>
      </c>
      <c r="B848" s="31" t="s">
        <v>7</v>
      </c>
      <c r="C848" s="17">
        <v>42324</v>
      </c>
      <c r="D848" s="16">
        <v>0</v>
      </c>
      <c r="E848" s="16">
        <v>4.05</v>
      </c>
      <c r="F848" s="16">
        <v>1823500</v>
      </c>
    </row>
    <row r="849" spans="1:6" x14ac:dyDescent="0.3">
      <c r="A849" s="31" t="s">
        <v>10</v>
      </c>
      <c r="B849" s="31" t="s">
        <v>7</v>
      </c>
      <c r="C849" s="17">
        <v>42331</v>
      </c>
      <c r="D849" s="16">
        <v>0</v>
      </c>
      <c r="E849" s="16">
        <v>3.9</v>
      </c>
      <c r="F849" s="16">
        <v>842200</v>
      </c>
    </row>
    <row r="850" spans="1:6" x14ac:dyDescent="0.3">
      <c r="A850" s="31" t="s">
        <v>10</v>
      </c>
      <c r="B850" s="31" t="s">
        <v>7</v>
      </c>
      <c r="C850" s="17">
        <v>42338</v>
      </c>
      <c r="D850" s="16">
        <v>0</v>
      </c>
      <c r="E850" s="16">
        <v>3.95</v>
      </c>
      <c r="F850" s="16">
        <v>520700</v>
      </c>
    </row>
    <row r="851" spans="1:6" x14ac:dyDescent="0.3">
      <c r="A851" s="31" t="s">
        <v>10</v>
      </c>
      <c r="B851" s="31" t="s">
        <v>7</v>
      </c>
      <c r="C851" s="17">
        <v>42345</v>
      </c>
      <c r="D851" s="16">
        <v>0</v>
      </c>
      <c r="E851" s="16">
        <v>3.81</v>
      </c>
      <c r="F851" s="16">
        <v>277900</v>
      </c>
    </row>
    <row r="852" spans="1:6" x14ac:dyDescent="0.3">
      <c r="A852" s="31" t="s">
        <v>10</v>
      </c>
      <c r="B852" s="31" t="s">
        <v>7</v>
      </c>
      <c r="C852" s="17">
        <v>42352</v>
      </c>
      <c r="D852" s="16">
        <v>0</v>
      </c>
      <c r="E852" s="16">
        <v>3.92</v>
      </c>
      <c r="F852" s="16">
        <v>633200</v>
      </c>
    </row>
    <row r="853" spans="1:6" x14ac:dyDescent="0.3">
      <c r="A853" s="31" t="s">
        <v>10</v>
      </c>
      <c r="B853" s="31" t="s">
        <v>7</v>
      </c>
      <c r="C853" s="17">
        <v>42359</v>
      </c>
      <c r="D853" s="16">
        <v>0</v>
      </c>
      <c r="E853" s="16">
        <v>3.87</v>
      </c>
      <c r="F853" s="16">
        <v>309700</v>
      </c>
    </row>
    <row r="854" spans="1:6" x14ac:dyDescent="0.3">
      <c r="A854" s="31" t="s">
        <v>10</v>
      </c>
      <c r="B854" s="31" t="s">
        <v>7</v>
      </c>
      <c r="C854" s="17">
        <v>42366</v>
      </c>
      <c r="D854" s="16">
        <v>0</v>
      </c>
      <c r="E854" s="16">
        <v>4</v>
      </c>
      <c r="F854" s="16">
        <v>316000</v>
      </c>
    </row>
    <row r="855" spans="1:6" x14ac:dyDescent="0.3">
      <c r="A855" s="31" t="s">
        <v>10</v>
      </c>
      <c r="B855" s="31" t="s">
        <v>7</v>
      </c>
      <c r="C855" s="17">
        <v>42373</v>
      </c>
      <c r="D855" s="16">
        <v>0</v>
      </c>
      <c r="E855" s="16">
        <v>5.09</v>
      </c>
      <c r="F855" s="16">
        <v>6071300</v>
      </c>
    </row>
    <row r="856" spans="1:6" x14ac:dyDescent="0.3">
      <c r="A856" s="31" t="s">
        <v>10</v>
      </c>
      <c r="B856" s="31" t="s">
        <v>7</v>
      </c>
      <c r="C856" s="17">
        <v>42380</v>
      </c>
      <c r="D856" s="16">
        <v>0</v>
      </c>
      <c r="E856" s="16">
        <v>3.82</v>
      </c>
      <c r="F856" s="16">
        <v>21925400</v>
      </c>
    </row>
    <row r="857" spans="1:6" x14ac:dyDescent="0.3">
      <c r="A857" s="31" t="s">
        <v>10</v>
      </c>
      <c r="B857" s="31" t="s">
        <v>7</v>
      </c>
      <c r="C857" s="17">
        <v>42387</v>
      </c>
      <c r="D857" s="16">
        <v>0</v>
      </c>
      <c r="E857" s="16">
        <v>3.97</v>
      </c>
      <c r="F857" s="16">
        <v>3059200</v>
      </c>
    </row>
    <row r="858" spans="1:6" x14ac:dyDescent="0.3">
      <c r="A858" s="31" t="s">
        <v>10</v>
      </c>
      <c r="B858" s="31" t="s">
        <v>7</v>
      </c>
      <c r="C858" s="17">
        <v>42394</v>
      </c>
      <c r="D858" s="16">
        <v>0</v>
      </c>
      <c r="E858" s="16">
        <v>3.97</v>
      </c>
      <c r="F858" s="16">
        <v>1636000</v>
      </c>
    </row>
    <row r="859" spans="1:6" x14ac:dyDescent="0.3">
      <c r="A859" s="31" t="s">
        <v>10</v>
      </c>
      <c r="B859" s="31" t="s">
        <v>7</v>
      </c>
      <c r="C859" s="17">
        <v>42401</v>
      </c>
      <c r="D859" s="16">
        <v>0</v>
      </c>
      <c r="E859" s="16">
        <v>4.08</v>
      </c>
      <c r="F859" s="16">
        <v>542100</v>
      </c>
    </row>
    <row r="860" spans="1:6" x14ac:dyDescent="0.3">
      <c r="A860" s="31" t="s">
        <v>10</v>
      </c>
      <c r="B860" s="31" t="s">
        <v>7</v>
      </c>
      <c r="C860" s="17">
        <v>42408</v>
      </c>
      <c r="D860" s="16">
        <v>0</v>
      </c>
      <c r="E860" s="16">
        <v>4.04</v>
      </c>
      <c r="F860" s="16">
        <v>452000</v>
      </c>
    </row>
    <row r="861" spans="1:6" x14ac:dyDescent="0.3">
      <c r="A861" s="31" t="s">
        <v>10</v>
      </c>
      <c r="B861" s="31" t="s">
        <v>7</v>
      </c>
      <c r="C861" s="17">
        <v>42415</v>
      </c>
      <c r="D861" s="16">
        <v>0</v>
      </c>
      <c r="E861" s="16">
        <v>4.05</v>
      </c>
      <c r="F861" s="16">
        <v>646700</v>
      </c>
    </row>
    <row r="862" spans="1:6" x14ac:dyDescent="0.3">
      <c r="A862" s="31" t="s">
        <v>10</v>
      </c>
      <c r="B862" s="31" t="s">
        <v>7</v>
      </c>
      <c r="C862" s="17">
        <v>42422</v>
      </c>
      <c r="D862" s="16">
        <v>0</v>
      </c>
      <c r="E862" s="16">
        <v>4.07</v>
      </c>
      <c r="F862" s="16">
        <v>236300</v>
      </c>
    </row>
    <row r="863" spans="1:6" x14ac:dyDescent="0.3">
      <c r="A863" s="31" t="s">
        <v>10</v>
      </c>
      <c r="B863" s="31" t="s">
        <v>7</v>
      </c>
      <c r="C863" s="17">
        <v>42429</v>
      </c>
      <c r="D863" s="16">
        <v>0</v>
      </c>
      <c r="E863" s="16">
        <v>4.13</v>
      </c>
      <c r="F863" s="16">
        <v>522100</v>
      </c>
    </row>
    <row r="864" spans="1:6" x14ac:dyDescent="0.3">
      <c r="A864" s="31" t="s">
        <v>10</v>
      </c>
      <c r="B864" s="31" t="s">
        <v>7</v>
      </c>
      <c r="C864" s="17">
        <v>42436</v>
      </c>
      <c r="D864" s="16">
        <v>0</v>
      </c>
      <c r="E864" s="16">
        <v>4.55</v>
      </c>
      <c r="F864" s="16">
        <v>2478000</v>
      </c>
    </row>
    <row r="865" spans="1:6" x14ac:dyDescent="0.3">
      <c r="A865" s="31" t="s">
        <v>10</v>
      </c>
      <c r="B865" s="31" t="s">
        <v>7</v>
      </c>
      <c r="C865" s="17">
        <v>42443</v>
      </c>
      <c r="D865" s="16">
        <v>0</v>
      </c>
      <c r="E865" s="16">
        <v>4.37</v>
      </c>
      <c r="F865" s="16">
        <v>1227600</v>
      </c>
    </row>
    <row r="866" spans="1:6" x14ac:dyDescent="0.3">
      <c r="A866" s="31" t="s">
        <v>10</v>
      </c>
      <c r="B866" s="31" t="s">
        <v>7</v>
      </c>
      <c r="C866" s="17">
        <v>42450</v>
      </c>
      <c r="D866" s="16">
        <v>0</v>
      </c>
      <c r="E866" s="16">
        <v>4.47</v>
      </c>
      <c r="F866" s="16">
        <v>633600</v>
      </c>
    </row>
    <row r="867" spans="1:6" x14ac:dyDescent="0.3">
      <c r="A867" s="31" t="s">
        <v>10</v>
      </c>
      <c r="B867" s="31" t="s">
        <v>7</v>
      </c>
      <c r="C867" s="17">
        <v>42457</v>
      </c>
      <c r="D867" s="16">
        <v>0</v>
      </c>
      <c r="E867" s="16">
        <v>4.4400000000000004</v>
      </c>
      <c r="F867" s="16">
        <v>247800</v>
      </c>
    </row>
    <row r="868" spans="1:6" x14ac:dyDescent="0.3">
      <c r="A868" s="31" t="s">
        <v>10</v>
      </c>
      <c r="B868" s="31" t="s">
        <v>7</v>
      </c>
      <c r="C868" s="17">
        <v>42464</v>
      </c>
      <c r="D868" s="16">
        <v>0</v>
      </c>
      <c r="E868" s="16">
        <v>5.03</v>
      </c>
      <c r="F868" s="16">
        <v>5331000</v>
      </c>
    </row>
    <row r="869" spans="1:6" x14ac:dyDescent="0.3">
      <c r="A869" s="31" t="s">
        <v>10</v>
      </c>
      <c r="B869" s="31" t="s">
        <v>7</v>
      </c>
      <c r="C869" s="17">
        <v>42471</v>
      </c>
      <c r="D869" s="16">
        <v>0</v>
      </c>
      <c r="E869" s="16">
        <v>4.74</v>
      </c>
      <c r="F869" s="16">
        <v>2515500</v>
      </c>
    </row>
    <row r="870" spans="1:6" x14ac:dyDescent="0.3">
      <c r="A870" s="31" t="s">
        <v>10</v>
      </c>
      <c r="B870" s="31" t="s">
        <v>7</v>
      </c>
      <c r="C870" s="17">
        <v>42478</v>
      </c>
      <c r="D870" s="16">
        <v>0</v>
      </c>
      <c r="E870" s="16">
        <v>4.58</v>
      </c>
      <c r="F870" s="16">
        <v>995300</v>
      </c>
    </row>
    <row r="871" spans="1:6" x14ac:dyDescent="0.3">
      <c r="A871" s="31" t="s">
        <v>10</v>
      </c>
      <c r="B871" s="31" t="s">
        <v>7</v>
      </c>
      <c r="C871" s="17">
        <v>42485</v>
      </c>
      <c r="D871" s="16">
        <v>0</v>
      </c>
      <c r="E871" s="16">
        <v>4.46</v>
      </c>
      <c r="F871" s="16">
        <v>990700</v>
      </c>
    </row>
    <row r="872" spans="1:6" x14ac:dyDescent="0.3">
      <c r="A872" s="31" t="s">
        <v>10</v>
      </c>
      <c r="B872" s="31" t="s">
        <v>7</v>
      </c>
      <c r="C872" s="17">
        <v>42492</v>
      </c>
      <c r="D872" s="16">
        <v>0</v>
      </c>
      <c r="E872" s="16">
        <v>4.2</v>
      </c>
      <c r="F872" s="16">
        <v>1595100</v>
      </c>
    </row>
    <row r="873" spans="1:6" x14ac:dyDescent="0.3">
      <c r="A873" s="31" t="s">
        <v>10</v>
      </c>
      <c r="B873" s="31" t="s">
        <v>7</v>
      </c>
      <c r="C873" s="17">
        <v>42499</v>
      </c>
      <c r="D873" s="16">
        <v>0</v>
      </c>
      <c r="E873" s="16">
        <v>4.3600000000000003</v>
      </c>
      <c r="F873" s="16">
        <v>445000</v>
      </c>
    </row>
    <row r="874" spans="1:6" x14ac:dyDescent="0.3">
      <c r="A874" s="31" t="s">
        <v>10</v>
      </c>
      <c r="B874" s="31" t="s">
        <v>7</v>
      </c>
      <c r="C874" s="17">
        <v>42506</v>
      </c>
      <c r="D874" s="16">
        <v>0</v>
      </c>
      <c r="E874" s="16">
        <v>4.28</v>
      </c>
      <c r="F874" s="16">
        <v>337700</v>
      </c>
    </row>
    <row r="875" spans="1:6" x14ac:dyDescent="0.3">
      <c r="A875" s="31" t="s">
        <v>10</v>
      </c>
      <c r="B875" s="31" t="s">
        <v>7</v>
      </c>
      <c r="C875" s="17">
        <v>42513</v>
      </c>
      <c r="D875" s="16">
        <v>0</v>
      </c>
      <c r="E875" s="16">
        <v>4.3899999999999997</v>
      </c>
      <c r="F875" s="16">
        <v>184100</v>
      </c>
    </row>
    <row r="876" spans="1:6" x14ac:dyDescent="0.3">
      <c r="A876" s="31" t="s">
        <v>10</v>
      </c>
      <c r="B876" s="31" t="s">
        <v>7</v>
      </c>
      <c r="C876" s="17">
        <v>42520</v>
      </c>
      <c r="D876" s="16">
        <v>0</v>
      </c>
      <c r="E876" s="16">
        <v>4.21</v>
      </c>
      <c r="F876" s="16">
        <v>491300</v>
      </c>
    </row>
    <row r="877" spans="1:6" x14ac:dyDescent="0.3">
      <c r="A877" s="31" t="s">
        <v>10</v>
      </c>
      <c r="B877" s="31" t="s">
        <v>7</v>
      </c>
      <c r="C877" s="17">
        <v>42527</v>
      </c>
      <c r="D877" s="16">
        <v>0</v>
      </c>
      <c r="E877" s="16">
        <v>4.29</v>
      </c>
      <c r="F877" s="16">
        <v>148500</v>
      </c>
    </row>
    <row r="878" spans="1:6" x14ac:dyDescent="0.3">
      <c r="A878" s="31" t="s">
        <v>10</v>
      </c>
      <c r="B878" s="31" t="s">
        <v>7</v>
      </c>
      <c r="C878" s="17">
        <v>42534</v>
      </c>
      <c r="D878" s="16">
        <v>0</v>
      </c>
      <c r="E878" s="16">
        <v>4.32</v>
      </c>
      <c r="F878" s="16">
        <v>240100</v>
      </c>
    </row>
    <row r="879" spans="1:6" x14ac:dyDescent="0.3">
      <c r="A879" s="31" t="s">
        <v>10</v>
      </c>
      <c r="B879" s="31" t="s">
        <v>7</v>
      </c>
      <c r="C879" s="17">
        <v>42541</v>
      </c>
      <c r="D879" s="16">
        <v>0</v>
      </c>
      <c r="E879" s="16">
        <v>4.3099999999999996</v>
      </c>
      <c r="F879" s="16">
        <v>333600</v>
      </c>
    </row>
    <row r="880" spans="1:6" x14ac:dyDescent="0.3">
      <c r="A880" s="31" t="s">
        <v>10</v>
      </c>
      <c r="B880" s="31" t="s">
        <v>7</v>
      </c>
      <c r="C880" s="17">
        <v>42548</v>
      </c>
      <c r="D880" s="16">
        <v>0</v>
      </c>
      <c r="E880" s="16">
        <v>4.3099999999999996</v>
      </c>
      <c r="F880" s="16">
        <v>253400</v>
      </c>
    </row>
    <row r="881" spans="1:6" x14ac:dyDescent="0.3">
      <c r="A881" s="31" t="s">
        <v>10</v>
      </c>
      <c r="B881" s="31" t="s">
        <v>7</v>
      </c>
      <c r="C881" s="17">
        <v>42555</v>
      </c>
      <c r="D881" s="16">
        <v>0</v>
      </c>
      <c r="E881" s="16">
        <v>4.32</v>
      </c>
      <c r="F881" s="16">
        <v>445800</v>
      </c>
    </row>
    <row r="882" spans="1:6" x14ac:dyDescent="0.3">
      <c r="A882" s="31" t="s">
        <v>10</v>
      </c>
      <c r="B882" s="31" t="s">
        <v>7</v>
      </c>
      <c r="C882" s="17">
        <v>42562</v>
      </c>
      <c r="D882" s="16">
        <v>0</v>
      </c>
      <c r="E882" s="16">
        <v>4.09</v>
      </c>
      <c r="F882" s="16">
        <v>998800</v>
      </c>
    </row>
    <row r="883" spans="1:6" x14ac:dyDescent="0.3">
      <c r="A883" s="31" t="s">
        <v>10</v>
      </c>
      <c r="B883" s="31" t="s">
        <v>7</v>
      </c>
      <c r="C883" s="17">
        <v>42569</v>
      </c>
      <c r="D883" s="16">
        <v>0</v>
      </c>
      <c r="E883" s="16">
        <v>4.2699999999999996</v>
      </c>
      <c r="F883" s="16">
        <v>583800</v>
      </c>
    </row>
    <row r="884" spans="1:6" x14ac:dyDescent="0.3">
      <c r="A884" s="31" t="s">
        <v>10</v>
      </c>
      <c r="B884" s="31" t="s">
        <v>7</v>
      </c>
      <c r="C884" s="17">
        <v>42576</v>
      </c>
      <c r="D884" s="16">
        <v>0</v>
      </c>
      <c r="E884" s="16">
        <v>4.5</v>
      </c>
      <c r="F884" s="16">
        <v>1934200</v>
      </c>
    </row>
    <row r="885" spans="1:6" x14ac:dyDescent="0.3">
      <c r="A885" s="31" t="s">
        <v>10</v>
      </c>
      <c r="B885" s="31" t="s">
        <v>7</v>
      </c>
      <c r="C885" s="17">
        <v>42583</v>
      </c>
      <c r="D885" s="16">
        <v>0</v>
      </c>
      <c r="E885" s="16">
        <v>4.29</v>
      </c>
      <c r="F885" s="16">
        <v>193700</v>
      </c>
    </row>
    <row r="886" spans="1:6" x14ac:dyDescent="0.3">
      <c r="A886" s="31" t="s">
        <v>10</v>
      </c>
      <c r="B886" s="31" t="s">
        <v>7</v>
      </c>
      <c r="C886" s="17">
        <v>42590</v>
      </c>
      <c r="D886" s="16">
        <v>0</v>
      </c>
      <c r="E886" s="16">
        <v>4.34</v>
      </c>
      <c r="F886" s="16">
        <v>386000</v>
      </c>
    </row>
    <row r="887" spans="1:6" x14ac:dyDescent="0.3">
      <c r="A887" s="31" t="s">
        <v>10</v>
      </c>
      <c r="B887" s="31" t="s">
        <v>7</v>
      </c>
      <c r="C887" s="17">
        <v>42597</v>
      </c>
      <c r="D887" s="16">
        <v>0</v>
      </c>
      <c r="E887" s="16">
        <v>4.53</v>
      </c>
      <c r="F887" s="16">
        <v>1001200</v>
      </c>
    </row>
    <row r="888" spans="1:6" x14ac:dyDescent="0.3">
      <c r="A888" s="31" t="s">
        <v>10</v>
      </c>
      <c r="B888" s="31" t="s">
        <v>7</v>
      </c>
      <c r="C888" s="17">
        <v>42604</v>
      </c>
      <c r="D888" s="16">
        <v>0</v>
      </c>
      <c r="E888" s="16">
        <v>4.78</v>
      </c>
      <c r="F888" s="16">
        <v>1371300</v>
      </c>
    </row>
    <row r="889" spans="1:6" x14ac:dyDescent="0.3">
      <c r="A889" s="31" t="s">
        <v>10</v>
      </c>
      <c r="B889" s="31" t="s">
        <v>7</v>
      </c>
      <c r="C889" s="17">
        <v>42611</v>
      </c>
      <c r="D889" s="16">
        <v>0</v>
      </c>
      <c r="E889" s="16">
        <v>4.55</v>
      </c>
      <c r="F889" s="16">
        <v>1285000</v>
      </c>
    </row>
    <row r="890" spans="1:6" x14ac:dyDescent="0.3">
      <c r="A890" s="31" t="s">
        <v>10</v>
      </c>
      <c r="B890" s="31" t="s">
        <v>7</v>
      </c>
      <c r="C890" s="17">
        <v>42618</v>
      </c>
      <c r="D890" s="16">
        <v>0</v>
      </c>
      <c r="E890" s="16">
        <v>5.12</v>
      </c>
      <c r="F890" s="16">
        <v>4012800</v>
      </c>
    </row>
    <row r="891" spans="1:6" x14ac:dyDescent="0.3">
      <c r="A891" s="31" t="s">
        <v>10</v>
      </c>
      <c r="B891" s="31" t="s">
        <v>7</v>
      </c>
      <c r="C891" s="17">
        <v>42625</v>
      </c>
      <c r="D891" s="16">
        <v>0</v>
      </c>
      <c r="E891" s="16">
        <v>4.6399999999999997</v>
      </c>
      <c r="F891" s="16">
        <v>1331100</v>
      </c>
    </row>
    <row r="892" spans="1:6" x14ac:dyDescent="0.3">
      <c r="A892" s="31" t="s">
        <v>10</v>
      </c>
      <c r="B892" s="31" t="s">
        <v>7</v>
      </c>
      <c r="C892" s="17">
        <v>42632</v>
      </c>
      <c r="D892" s="16">
        <v>0</v>
      </c>
      <c r="E892" s="16">
        <v>4.84</v>
      </c>
      <c r="F892" s="16">
        <v>925900</v>
      </c>
    </row>
    <row r="893" spans="1:6" x14ac:dyDescent="0.3">
      <c r="A893" s="31" t="s">
        <v>10</v>
      </c>
      <c r="B893" s="31" t="s">
        <v>7</v>
      </c>
      <c r="C893" s="17">
        <v>42639</v>
      </c>
      <c r="D893" s="16">
        <v>0</v>
      </c>
      <c r="E893" s="16">
        <v>4.57</v>
      </c>
      <c r="F893" s="16">
        <v>2505300</v>
      </c>
    </row>
    <row r="894" spans="1:6" x14ac:dyDescent="0.3">
      <c r="A894" s="31" t="s">
        <v>10</v>
      </c>
      <c r="B894" s="31" t="s">
        <v>7</v>
      </c>
      <c r="C894" s="17">
        <v>42646</v>
      </c>
      <c r="D894" s="16">
        <v>0</v>
      </c>
      <c r="E894" s="16">
        <v>4.67</v>
      </c>
      <c r="F894" s="16">
        <v>788600</v>
      </c>
    </row>
    <row r="895" spans="1:6" x14ac:dyDescent="0.3">
      <c r="A895" s="31" t="s">
        <v>10</v>
      </c>
      <c r="B895" s="31" t="s">
        <v>7</v>
      </c>
      <c r="C895" s="17">
        <v>42653</v>
      </c>
      <c r="D895" s="16">
        <v>0</v>
      </c>
      <c r="E895" s="16">
        <v>4.28</v>
      </c>
      <c r="F895" s="16">
        <v>2103400</v>
      </c>
    </row>
    <row r="896" spans="1:6" x14ac:dyDescent="0.3">
      <c r="A896" s="31" t="s">
        <v>10</v>
      </c>
      <c r="B896" s="31" t="s">
        <v>7</v>
      </c>
      <c r="C896" s="17">
        <v>42660</v>
      </c>
      <c r="D896" s="16">
        <v>0</v>
      </c>
      <c r="E896" s="16">
        <v>4.4000000000000004</v>
      </c>
      <c r="F896" s="16">
        <v>1429100</v>
      </c>
    </row>
    <row r="897" spans="1:6" x14ac:dyDescent="0.3">
      <c r="A897" s="31" t="s">
        <v>10</v>
      </c>
      <c r="B897" s="31" t="s">
        <v>7</v>
      </c>
      <c r="C897" s="17">
        <v>42667</v>
      </c>
      <c r="D897" s="16">
        <v>0</v>
      </c>
      <c r="E897" s="16">
        <v>4.96</v>
      </c>
      <c r="F897" s="16">
        <v>9140700</v>
      </c>
    </row>
    <row r="898" spans="1:6" x14ac:dyDescent="0.3">
      <c r="A898" s="31" t="s">
        <v>10</v>
      </c>
      <c r="B898" s="31" t="s">
        <v>7</v>
      </c>
      <c r="C898" s="17">
        <v>42674</v>
      </c>
      <c r="D898" s="16">
        <v>0</v>
      </c>
      <c r="E898" s="16">
        <v>4.8</v>
      </c>
      <c r="F898" s="16">
        <v>1029000</v>
      </c>
    </row>
    <row r="899" spans="1:6" x14ac:dyDescent="0.3">
      <c r="A899" s="31" t="s">
        <v>10</v>
      </c>
      <c r="B899" s="31" t="s">
        <v>7</v>
      </c>
      <c r="C899" s="17">
        <v>42681</v>
      </c>
      <c r="D899" s="16">
        <v>0</v>
      </c>
      <c r="E899" s="16">
        <v>4.97</v>
      </c>
      <c r="F899" s="16">
        <v>3807600</v>
      </c>
    </row>
    <row r="900" spans="1:6" x14ac:dyDescent="0.3">
      <c r="A900" s="31" t="s">
        <v>10</v>
      </c>
      <c r="B900" s="31" t="s">
        <v>7</v>
      </c>
      <c r="C900" s="17">
        <v>42688</v>
      </c>
      <c r="D900" s="16">
        <v>0</v>
      </c>
      <c r="E900" s="16">
        <v>5.17</v>
      </c>
      <c r="F900" s="16">
        <v>5043100</v>
      </c>
    </row>
    <row r="901" spans="1:6" x14ac:dyDescent="0.3">
      <c r="A901" s="31" t="s">
        <v>10</v>
      </c>
      <c r="B901" s="31" t="s">
        <v>7</v>
      </c>
      <c r="C901" s="17">
        <v>42695</v>
      </c>
      <c r="D901" s="16">
        <v>0</v>
      </c>
      <c r="E901" s="16">
        <v>5.05</v>
      </c>
      <c r="F901" s="16">
        <v>1837700</v>
      </c>
    </row>
    <row r="902" spans="1:6" x14ac:dyDescent="0.3">
      <c r="A902" s="31" t="s">
        <v>10</v>
      </c>
      <c r="B902" s="31" t="s">
        <v>7</v>
      </c>
      <c r="C902" s="17">
        <v>42702</v>
      </c>
      <c r="D902" s="16">
        <v>0</v>
      </c>
      <c r="E902" s="16">
        <v>5.01</v>
      </c>
      <c r="F902" s="16">
        <v>977700</v>
      </c>
    </row>
    <row r="903" spans="1:6" x14ac:dyDescent="0.3">
      <c r="A903" s="31" t="s">
        <v>10</v>
      </c>
      <c r="B903" s="31" t="s">
        <v>7</v>
      </c>
      <c r="C903" s="17">
        <v>42709</v>
      </c>
      <c r="D903" s="16">
        <v>0</v>
      </c>
      <c r="E903" s="16">
        <v>5.0199999999999996</v>
      </c>
      <c r="F903" s="16">
        <v>1036400</v>
      </c>
    </row>
    <row r="904" spans="1:6" x14ac:dyDescent="0.3">
      <c r="A904" s="31" t="s">
        <v>10</v>
      </c>
      <c r="B904" s="31" t="s">
        <v>7</v>
      </c>
      <c r="C904" s="17">
        <v>42716</v>
      </c>
      <c r="D904" s="16">
        <v>0</v>
      </c>
      <c r="E904" s="16">
        <v>4.9800000000000004</v>
      </c>
      <c r="F904" s="16">
        <v>2379200</v>
      </c>
    </row>
    <row r="905" spans="1:6" x14ac:dyDescent="0.3">
      <c r="A905" s="31" t="s">
        <v>10</v>
      </c>
      <c r="B905" s="31" t="s">
        <v>7</v>
      </c>
      <c r="C905" s="17">
        <v>42723</v>
      </c>
      <c r="D905" s="16">
        <v>0</v>
      </c>
      <c r="E905" s="16">
        <v>4.68</v>
      </c>
      <c r="F905" s="16">
        <v>1431300</v>
      </c>
    </row>
    <row r="906" spans="1:6" x14ac:dyDescent="0.3">
      <c r="A906" s="31" t="s">
        <v>10</v>
      </c>
      <c r="B906" s="31" t="s">
        <v>7</v>
      </c>
      <c r="C906" s="17">
        <v>42730</v>
      </c>
      <c r="D906" s="16">
        <v>0</v>
      </c>
      <c r="E906" s="16">
        <v>4.91</v>
      </c>
      <c r="F906" s="16">
        <v>559700</v>
      </c>
    </row>
    <row r="907" spans="1:6" x14ac:dyDescent="0.3">
      <c r="A907" s="31" t="s">
        <v>10</v>
      </c>
      <c r="B907" s="31" t="s">
        <v>7</v>
      </c>
      <c r="C907" s="17">
        <v>42737</v>
      </c>
      <c r="D907" s="16">
        <v>0</v>
      </c>
      <c r="E907" s="16">
        <v>4.8</v>
      </c>
      <c r="F907" s="16">
        <v>340700</v>
      </c>
    </row>
    <row r="908" spans="1:6" x14ac:dyDescent="0.3">
      <c r="A908" s="31" t="s">
        <v>10</v>
      </c>
      <c r="B908" s="31" t="s">
        <v>7</v>
      </c>
      <c r="C908" s="17">
        <v>42744</v>
      </c>
      <c r="D908" s="16">
        <v>0</v>
      </c>
      <c r="E908" s="16">
        <v>4.6500000000000004</v>
      </c>
      <c r="F908" s="16">
        <v>770800</v>
      </c>
    </row>
    <row r="909" spans="1:6" x14ac:dyDescent="0.3">
      <c r="A909" s="31" t="s">
        <v>10</v>
      </c>
      <c r="B909" s="31" t="s">
        <v>7</v>
      </c>
      <c r="C909" s="17">
        <v>42751</v>
      </c>
      <c r="D909" s="16">
        <v>0</v>
      </c>
      <c r="E909" s="16">
        <v>4.6399999999999997</v>
      </c>
      <c r="F909" s="16">
        <v>917900</v>
      </c>
    </row>
    <row r="910" spans="1:6" x14ac:dyDescent="0.3">
      <c r="A910" s="31" t="s">
        <v>10</v>
      </c>
      <c r="B910" s="31" t="s">
        <v>7</v>
      </c>
      <c r="C910" s="17">
        <v>42758</v>
      </c>
      <c r="D910" s="16">
        <v>0</v>
      </c>
      <c r="E910" s="16">
        <v>4.6500000000000004</v>
      </c>
      <c r="F910" s="16">
        <v>1089300</v>
      </c>
    </row>
    <row r="911" spans="1:6" x14ac:dyDescent="0.3">
      <c r="A911" s="31" t="s">
        <v>10</v>
      </c>
      <c r="B911" s="31" t="s">
        <v>7</v>
      </c>
      <c r="C911" s="17">
        <v>42765</v>
      </c>
      <c r="D911" s="16">
        <v>0</v>
      </c>
      <c r="E911" s="16">
        <v>4.6900000000000004</v>
      </c>
      <c r="F911" s="16">
        <v>852300</v>
      </c>
    </row>
    <row r="912" spans="1:6" x14ac:dyDescent="0.3">
      <c r="A912" s="31" t="s">
        <v>10</v>
      </c>
      <c r="B912" s="31" t="s">
        <v>7</v>
      </c>
      <c r="C912" s="17">
        <v>42772</v>
      </c>
      <c r="D912" s="16">
        <v>0</v>
      </c>
      <c r="E912" s="16">
        <v>4.53</v>
      </c>
      <c r="F912" s="16">
        <v>1813700</v>
      </c>
    </row>
    <row r="913" spans="1:6" x14ac:dyDescent="0.3">
      <c r="A913" s="31" t="s">
        <v>10</v>
      </c>
      <c r="B913" s="31" t="s">
        <v>7</v>
      </c>
      <c r="C913" s="17">
        <v>42779</v>
      </c>
      <c r="D913" s="16">
        <v>0</v>
      </c>
      <c r="E913" s="16">
        <v>4.37</v>
      </c>
      <c r="F913" s="16">
        <v>2005200</v>
      </c>
    </row>
    <row r="914" spans="1:6" x14ac:dyDescent="0.3">
      <c r="A914" s="31" t="s">
        <v>10</v>
      </c>
      <c r="B914" s="31" t="s">
        <v>7</v>
      </c>
      <c r="C914" s="17">
        <v>42786</v>
      </c>
      <c r="D914" s="16">
        <v>0</v>
      </c>
      <c r="E914" s="16">
        <v>4.3</v>
      </c>
      <c r="F914" s="16">
        <v>481500</v>
      </c>
    </row>
    <row r="915" spans="1:6" x14ac:dyDescent="0.3">
      <c r="A915" s="31" t="s">
        <v>10</v>
      </c>
      <c r="B915" s="31" t="s">
        <v>7</v>
      </c>
      <c r="C915" s="17">
        <v>42793</v>
      </c>
      <c r="D915" s="16">
        <v>0</v>
      </c>
      <c r="E915" s="16">
        <v>4.1100000000000003</v>
      </c>
      <c r="F915" s="16">
        <v>821300</v>
      </c>
    </row>
    <row r="916" spans="1:6" x14ac:dyDescent="0.3">
      <c r="A916" s="31" t="s">
        <v>10</v>
      </c>
      <c r="B916" s="31" t="s">
        <v>7</v>
      </c>
      <c r="C916" s="17">
        <v>42800</v>
      </c>
      <c r="D916" s="16">
        <v>0</v>
      </c>
      <c r="E916" s="16">
        <v>3.95</v>
      </c>
      <c r="F916" s="16">
        <v>590100</v>
      </c>
    </row>
    <row r="917" spans="1:6" x14ac:dyDescent="0.3">
      <c r="A917" s="31" t="s">
        <v>10</v>
      </c>
      <c r="B917" s="31" t="s">
        <v>7</v>
      </c>
      <c r="C917" s="17">
        <v>42807</v>
      </c>
      <c r="D917" s="16">
        <v>0</v>
      </c>
      <c r="E917" s="16">
        <v>3.9</v>
      </c>
      <c r="F917" s="16">
        <v>644100</v>
      </c>
    </row>
    <row r="918" spans="1:6" x14ac:dyDescent="0.3">
      <c r="A918" s="31" t="s">
        <v>10</v>
      </c>
      <c r="B918" s="31" t="s">
        <v>7</v>
      </c>
      <c r="C918" s="17">
        <v>42814</v>
      </c>
      <c r="D918" s="16">
        <v>0</v>
      </c>
      <c r="E918" s="16">
        <v>3.87</v>
      </c>
      <c r="F918" s="16">
        <v>1140800</v>
      </c>
    </row>
    <row r="919" spans="1:6" x14ac:dyDescent="0.3">
      <c r="A919" s="31" t="s">
        <v>10</v>
      </c>
      <c r="B919" s="31" t="s">
        <v>7</v>
      </c>
      <c r="C919" s="17">
        <v>42821</v>
      </c>
      <c r="D919" s="16">
        <v>0</v>
      </c>
      <c r="E919" s="16">
        <v>3.68</v>
      </c>
      <c r="F919" s="16">
        <v>652900</v>
      </c>
    </row>
    <row r="920" spans="1:6" x14ac:dyDescent="0.3">
      <c r="A920" s="31" t="s">
        <v>10</v>
      </c>
      <c r="B920" s="31" t="s">
        <v>7</v>
      </c>
      <c r="C920" s="17">
        <v>42828</v>
      </c>
      <c r="D920" s="16">
        <v>0</v>
      </c>
      <c r="E920" s="16">
        <v>3.65</v>
      </c>
      <c r="F920" s="16">
        <v>1026000</v>
      </c>
    </row>
    <row r="921" spans="1:6" x14ac:dyDescent="0.3">
      <c r="A921" s="31" t="s">
        <v>10</v>
      </c>
      <c r="B921" s="31" t="s">
        <v>7</v>
      </c>
      <c r="C921" s="17">
        <v>42835</v>
      </c>
      <c r="D921" s="16">
        <v>0</v>
      </c>
      <c r="E921" s="16">
        <v>3.24</v>
      </c>
      <c r="F921" s="16">
        <v>989600</v>
      </c>
    </row>
    <row r="922" spans="1:6" x14ac:dyDescent="0.3">
      <c r="A922" s="31" t="s">
        <v>10</v>
      </c>
      <c r="B922" s="31" t="s">
        <v>7</v>
      </c>
      <c r="C922" s="17">
        <v>42842</v>
      </c>
      <c r="D922" s="16">
        <v>0</v>
      </c>
      <c r="E922" s="16">
        <v>2.8</v>
      </c>
      <c r="F922" s="16">
        <v>6218600</v>
      </c>
    </row>
    <row r="923" spans="1:6" x14ac:dyDescent="0.3">
      <c r="A923" s="31" t="s">
        <v>10</v>
      </c>
      <c r="B923" s="31" t="s">
        <v>7</v>
      </c>
      <c r="C923" s="17">
        <v>42849</v>
      </c>
      <c r="D923" s="16">
        <v>0</v>
      </c>
      <c r="E923" s="16">
        <v>2.88</v>
      </c>
      <c r="F923" s="16">
        <v>825100</v>
      </c>
    </row>
    <row r="924" spans="1:6" x14ac:dyDescent="0.3">
      <c r="A924" s="31" t="s">
        <v>10</v>
      </c>
      <c r="B924" s="31" t="s">
        <v>7</v>
      </c>
      <c r="C924" s="17">
        <v>42856</v>
      </c>
      <c r="D924" s="16">
        <v>0</v>
      </c>
      <c r="E924" s="16">
        <v>2.74</v>
      </c>
      <c r="F924" s="16">
        <v>1135800</v>
      </c>
    </row>
    <row r="925" spans="1:6" x14ac:dyDescent="0.3">
      <c r="A925" s="31" t="s">
        <v>10</v>
      </c>
      <c r="B925" s="31" t="s">
        <v>7</v>
      </c>
      <c r="C925" s="17">
        <v>42863</v>
      </c>
      <c r="D925" s="16">
        <v>0</v>
      </c>
      <c r="E925" s="16">
        <v>2.72</v>
      </c>
      <c r="F925" s="16">
        <v>145400</v>
      </c>
    </row>
    <row r="926" spans="1:6" x14ac:dyDescent="0.3">
      <c r="A926" s="31" t="s">
        <v>10</v>
      </c>
      <c r="B926" s="31" t="s">
        <v>7</v>
      </c>
      <c r="C926" s="17">
        <v>42870</v>
      </c>
      <c r="D926" s="16">
        <v>0</v>
      </c>
      <c r="E926" s="16">
        <v>2.77</v>
      </c>
      <c r="F926" s="16">
        <v>438400</v>
      </c>
    </row>
    <row r="927" spans="1:6" x14ac:dyDescent="0.3">
      <c r="A927" s="31" t="s">
        <v>10</v>
      </c>
      <c r="B927" s="31" t="s">
        <v>7</v>
      </c>
      <c r="C927" s="17">
        <v>42877</v>
      </c>
      <c r="D927" s="16">
        <v>0</v>
      </c>
      <c r="E927" s="16">
        <v>2.64</v>
      </c>
      <c r="F927" s="16">
        <v>924100</v>
      </c>
    </row>
    <row r="928" spans="1:6" x14ac:dyDescent="0.3">
      <c r="A928" s="31" t="s">
        <v>10</v>
      </c>
      <c r="B928" s="31" t="s">
        <v>7</v>
      </c>
      <c r="C928" s="17">
        <v>42884</v>
      </c>
      <c r="D928" s="16">
        <v>0</v>
      </c>
      <c r="E928" s="16">
        <v>2.64</v>
      </c>
      <c r="F928" s="16">
        <v>880500</v>
      </c>
    </row>
    <row r="929" spans="1:6" x14ac:dyDescent="0.3">
      <c r="A929" s="31" t="s">
        <v>10</v>
      </c>
      <c r="B929" s="31" t="s">
        <v>7</v>
      </c>
      <c r="C929" s="17">
        <v>42891</v>
      </c>
      <c r="D929" s="16">
        <v>0</v>
      </c>
      <c r="E929" s="16">
        <v>2.6</v>
      </c>
      <c r="F929" s="16">
        <v>971400</v>
      </c>
    </row>
    <row r="930" spans="1:6" x14ac:dyDescent="0.3">
      <c r="A930" s="31" t="s">
        <v>10</v>
      </c>
      <c r="B930" s="31" t="s">
        <v>7</v>
      </c>
      <c r="C930" s="17">
        <v>42898</v>
      </c>
      <c r="D930" s="16">
        <v>0</v>
      </c>
      <c r="E930" s="16">
        <v>2.56</v>
      </c>
      <c r="F930" s="16">
        <v>241100</v>
      </c>
    </row>
    <row r="931" spans="1:6" x14ac:dyDescent="0.3">
      <c r="A931" s="31" t="s">
        <v>10</v>
      </c>
      <c r="B931" s="31" t="s">
        <v>7</v>
      </c>
      <c r="C931" s="17">
        <v>42905</v>
      </c>
      <c r="D931" s="16">
        <v>0</v>
      </c>
      <c r="E931" s="16">
        <v>2.57</v>
      </c>
      <c r="F931" s="16">
        <v>770800</v>
      </c>
    </row>
    <row r="932" spans="1:6" x14ac:dyDescent="0.3">
      <c r="A932" s="31" t="s">
        <v>10</v>
      </c>
      <c r="B932" s="31" t="s">
        <v>7</v>
      </c>
      <c r="C932" s="17">
        <v>42912</v>
      </c>
      <c r="D932" s="16">
        <v>0</v>
      </c>
      <c r="E932" s="16">
        <v>2.5</v>
      </c>
      <c r="F932" s="16">
        <v>874100</v>
      </c>
    </row>
    <row r="933" spans="1:6" x14ac:dyDescent="0.3">
      <c r="A933" s="31" t="s">
        <v>10</v>
      </c>
      <c r="B933" s="31" t="s">
        <v>7</v>
      </c>
      <c r="C933" s="17">
        <v>42919</v>
      </c>
      <c r="D933" s="16">
        <v>0</v>
      </c>
      <c r="E933" s="16">
        <v>2.79</v>
      </c>
      <c r="F933" s="16">
        <v>1401700</v>
      </c>
    </row>
    <row r="934" spans="1:6" x14ac:dyDescent="0.3">
      <c r="A934" s="31" t="s">
        <v>10</v>
      </c>
      <c r="B934" s="31" t="s">
        <v>7</v>
      </c>
      <c r="C934" s="17">
        <v>42926</v>
      </c>
      <c r="D934" s="16">
        <v>0</v>
      </c>
      <c r="E934" s="16">
        <v>3.05</v>
      </c>
      <c r="F934" s="16">
        <v>1303100</v>
      </c>
    </row>
    <row r="935" spans="1:6" x14ac:dyDescent="0.3">
      <c r="A935" s="31" t="s">
        <v>10</v>
      </c>
      <c r="B935" s="31" t="s">
        <v>7</v>
      </c>
      <c r="C935" s="17">
        <v>42933</v>
      </c>
      <c r="D935" s="16">
        <v>0</v>
      </c>
      <c r="E935" s="16">
        <v>2.95</v>
      </c>
      <c r="F935" s="16">
        <v>782700</v>
      </c>
    </row>
    <row r="936" spans="1:6" x14ac:dyDescent="0.3">
      <c r="A936" s="31" t="s">
        <v>10</v>
      </c>
      <c r="B936" s="31" t="s">
        <v>7</v>
      </c>
      <c r="C936" s="17">
        <v>42940</v>
      </c>
      <c r="D936" s="16">
        <v>0</v>
      </c>
      <c r="E936" s="16">
        <v>2.93</v>
      </c>
      <c r="F936" s="16">
        <v>308400</v>
      </c>
    </row>
    <row r="937" spans="1:6" x14ac:dyDescent="0.3">
      <c r="A937" s="31" t="s">
        <v>10</v>
      </c>
      <c r="B937" s="31" t="s">
        <v>7</v>
      </c>
      <c r="C937" s="17">
        <v>42947</v>
      </c>
      <c r="D937" s="16">
        <v>0</v>
      </c>
      <c r="E937" s="16">
        <v>3.06</v>
      </c>
      <c r="F937" s="16">
        <v>463600</v>
      </c>
    </row>
    <row r="938" spans="1:6" x14ac:dyDescent="0.3">
      <c r="A938" s="31" t="s">
        <v>10</v>
      </c>
      <c r="B938" s="31" t="s">
        <v>7</v>
      </c>
      <c r="C938" s="17">
        <v>42954</v>
      </c>
      <c r="D938" s="16">
        <v>0</v>
      </c>
      <c r="E938" s="16">
        <v>3.08</v>
      </c>
      <c r="F938" s="16">
        <v>651200</v>
      </c>
    </row>
    <row r="939" spans="1:6" x14ac:dyDescent="0.3">
      <c r="A939" s="31" t="s">
        <v>10</v>
      </c>
      <c r="B939" s="31" t="s">
        <v>7</v>
      </c>
      <c r="C939" s="17">
        <v>42961</v>
      </c>
      <c r="D939" s="16">
        <v>0</v>
      </c>
      <c r="E939" s="16">
        <v>3.05</v>
      </c>
      <c r="F939" s="16">
        <v>450300</v>
      </c>
    </row>
    <row r="940" spans="1:6" x14ac:dyDescent="0.3">
      <c r="A940" s="31" t="s">
        <v>10</v>
      </c>
      <c r="B940" s="31" t="s">
        <v>7</v>
      </c>
      <c r="C940" s="17">
        <v>42968</v>
      </c>
      <c r="D940" s="16">
        <v>0</v>
      </c>
      <c r="E940" s="16">
        <v>2.97</v>
      </c>
      <c r="F940" s="16">
        <v>304900</v>
      </c>
    </row>
    <row r="941" spans="1:6" x14ac:dyDescent="0.3">
      <c r="A941" s="31" t="s">
        <v>10</v>
      </c>
      <c r="B941" s="31" t="s">
        <v>7</v>
      </c>
      <c r="C941" s="17">
        <v>42975</v>
      </c>
      <c r="D941" s="16">
        <v>0</v>
      </c>
      <c r="E941" s="16">
        <v>2.9</v>
      </c>
      <c r="F941" s="16">
        <v>5782800</v>
      </c>
    </row>
    <row r="942" spans="1:6" x14ac:dyDescent="0.3">
      <c r="A942" s="31" t="s">
        <v>10</v>
      </c>
      <c r="B942" s="31" t="s">
        <v>7</v>
      </c>
      <c r="C942" s="17">
        <v>42982</v>
      </c>
      <c r="D942" s="16">
        <v>0</v>
      </c>
      <c r="E942" s="16">
        <v>3.05</v>
      </c>
      <c r="F942" s="16">
        <v>914000</v>
      </c>
    </row>
    <row r="943" spans="1:6" x14ac:dyDescent="0.3">
      <c r="A943" s="31" t="s">
        <v>10</v>
      </c>
      <c r="B943" s="31" t="s">
        <v>7</v>
      </c>
      <c r="C943" s="17">
        <v>42989</v>
      </c>
      <c r="D943" s="16">
        <v>0</v>
      </c>
      <c r="E943" s="16">
        <v>3.12</v>
      </c>
      <c r="F943" s="16">
        <v>592000</v>
      </c>
    </row>
    <row r="944" spans="1:6" x14ac:dyDescent="0.3">
      <c r="A944" s="31" t="s">
        <v>10</v>
      </c>
      <c r="B944" s="31" t="s">
        <v>7</v>
      </c>
      <c r="C944" s="17">
        <v>42996</v>
      </c>
      <c r="D944" s="16">
        <v>0</v>
      </c>
      <c r="E944" s="16">
        <v>3.01</v>
      </c>
      <c r="F944" s="16">
        <v>539000</v>
      </c>
    </row>
    <row r="945" spans="1:6" x14ac:dyDescent="0.3">
      <c r="A945" s="31" t="s">
        <v>10</v>
      </c>
      <c r="B945" s="31" t="s">
        <v>7</v>
      </c>
      <c r="C945" s="17">
        <v>43003</v>
      </c>
      <c r="D945" s="16">
        <v>0</v>
      </c>
      <c r="E945" s="16">
        <v>3.06</v>
      </c>
      <c r="F945" s="16">
        <v>569800</v>
      </c>
    </row>
    <row r="946" spans="1:6" x14ac:dyDescent="0.3">
      <c r="A946" s="31" t="s">
        <v>10</v>
      </c>
      <c r="B946" s="31" t="s">
        <v>7</v>
      </c>
      <c r="C946" s="17">
        <v>43010</v>
      </c>
      <c r="D946" s="16">
        <v>0</v>
      </c>
      <c r="E946" s="16">
        <v>2.98</v>
      </c>
      <c r="F946" s="16">
        <v>285200</v>
      </c>
    </row>
    <row r="947" spans="1:6" x14ac:dyDescent="0.3">
      <c r="A947" s="31" t="s">
        <v>10</v>
      </c>
      <c r="B947" s="31" t="s">
        <v>7</v>
      </c>
      <c r="C947" s="17">
        <v>43017</v>
      </c>
      <c r="D947" s="16">
        <v>0</v>
      </c>
      <c r="E947" s="16">
        <v>3</v>
      </c>
      <c r="F947" s="16">
        <v>698800</v>
      </c>
    </row>
    <row r="948" spans="1:6" x14ac:dyDescent="0.3">
      <c r="A948" s="31" t="s">
        <v>10</v>
      </c>
      <c r="B948" s="31" t="s">
        <v>7</v>
      </c>
      <c r="C948" s="17">
        <v>43024</v>
      </c>
      <c r="D948" s="16">
        <v>0</v>
      </c>
      <c r="E948" s="16">
        <v>2.98</v>
      </c>
      <c r="F948" s="16">
        <v>944100</v>
      </c>
    </row>
    <row r="949" spans="1:6" x14ac:dyDescent="0.3">
      <c r="A949" s="31" t="s">
        <v>10</v>
      </c>
      <c r="B949" s="31" t="s">
        <v>7</v>
      </c>
      <c r="C949" s="17">
        <v>43031</v>
      </c>
      <c r="D949" s="16">
        <v>0</v>
      </c>
      <c r="E949" s="16">
        <v>2.93</v>
      </c>
      <c r="F949" s="16">
        <v>835200</v>
      </c>
    </row>
    <row r="950" spans="1:6" x14ac:dyDescent="0.3">
      <c r="A950" s="31" t="s">
        <v>10</v>
      </c>
      <c r="B950" s="31" t="s">
        <v>7</v>
      </c>
      <c r="C950" s="17">
        <v>43038</v>
      </c>
      <c r="D950" s="16">
        <v>0</v>
      </c>
      <c r="E950" s="16">
        <v>2.94</v>
      </c>
      <c r="F950" s="16">
        <v>280100</v>
      </c>
    </row>
    <row r="951" spans="1:6" x14ac:dyDescent="0.3">
      <c r="A951" s="31" t="s">
        <v>10</v>
      </c>
      <c r="B951" s="31" t="s">
        <v>7</v>
      </c>
      <c r="C951" s="17">
        <v>43045</v>
      </c>
      <c r="D951" s="16">
        <v>0</v>
      </c>
      <c r="E951" s="16">
        <v>2.91</v>
      </c>
      <c r="F951" s="16">
        <v>314200</v>
      </c>
    </row>
    <row r="952" spans="1:6" x14ac:dyDescent="0.3">
      <c r="A952" s="31" t="s">
        <v>10</v>
      </c>
      <c r="B952" s="31" t="s">
        <v>7</v>
      </c>
      <c r="C952" s="17">
        <v>43052</v>
      </c>
      <c r="D952" s="16">
        <v>0</v>
      </c>
      <c r="E952" s="16">
        <v>2.84</v>
      </c>
      <c r="F952" s="16">
        <v>494100</v>
      </c>
    </row>
    <row r="953" spans="1:6" x14ac:dyDescent="0.3">
      <c r="A953" s="31" t="s">
        <v>10</v>
      </c>
      <c r="B953" s="31" t="s">
        <v>7</v>
      </c>
      <c r="C953" s="17">
        <v>43059</v>
      </c>
      <c r="D953" s="16">
        <v>0</v>
      </c>
      <c r="E953" s="16">
        <v>2.82</v>
      </c>
      <c r="F953" s="16">
        <v>561100</v>
      </c>
    </row>
    <row r="954" spans="1:6" x14ac:dyDescent="0.3">
      <c r="A954" s="31" t="s">
        <v>10</v>
      </c>
      <c r="B954" s="31" t="s">
        <v>7</v>
      </c>
      <c r="C954" s="17">
        <v>43066</v>
      </c>
      <c r="D954" s="16">
        <v>0</v>
      </c>
      <c r="E954" s="16">
        <v>2.78</v>
      </c>
      <c r="F954" s="16">
        <v>574500</v>
      </c>
    </row>
    <row r="955" spans="1:6" x14ac:dyDescent="0.3">
      <c r="A955" s="31" t="s">
        <v>10</v>
      </c>
      <c r="B955" s="31" t="s">
        <v>7</v>
      </c>
      <c r="C955" s="17">
        <v>43073</v>
      </c>
      <c r="D955" s="16">
        <v>0</v>
      </c>
      <c r="E955" s="16">
        <v>2.85</v>
      </c>
      <c r="F955" s="16">
        <v>600200</v>
      </c>
    </row>
    <row r="956" spans="1:6" x14ac:dyDescent="0.3">
      <c r="A956" s="31" t="s">
        <v>10</v>
      </c>
      <c r="B956" s="31" t="s">
        <v>7</v>
      </c>
      <c r="C956" s="17">
        <v>43080</v>
      </c>
      <c r="D956" s="16">
        <v>0</v>
      </c>
      <c r="E956" s="16">
        <v>2.81</v>
      </c>
      <c r="F956" s="16">
        <v>399000</v>
      </c>
    </row>
    <row r="957" spans="1:6" x14ac:dyDescent="0.3">
      <c r="A957" s="31" t="s">
        <v>10</v>
      </c>
      <c r="B957" s="31" t="s">
        <v>7</v>
      </c>
      <c r="C957" s="17">
        <v>43087</v>
      </c>
      <c r="D957" s="16">
        <v>0</v>
      </c>
      <c r="E957" s="16">
        <v>2.78</v>
      </c>
      <c r="F957" s="16">
        <v>652900</v>
      </c>
    </row>
    <row r="958" spans="1:6" x14ac:dyDescent="0.3">
      <c r="A958" s="31" t="s">
        <v>10</v>
      </c>
      <c r="B958" s="31" t="s">
        <v>7</v>
      </c>
      <c r="C958" s="17">
        <v>43094</v>
      </c>
      <c r="D958" s="16">
        <v>0</v>
      </c>
      <c r="E958" s="16">
        <v>2.7</v>
      </c>
      <c r="F958" s="16">
        <v>1419100</v>
      </c>
    </row>
    <row r="959" spans="1:6" x14ac:dyDescent="0.3">
      <c r="A959" s="31" t="s">
        <v>10</v>
      </c>
      <c r="B959" s="31" t="s">
        <v>7</v>
      </c>
      <c r="C959" s="17">
        <v>43101</v>
      </c>
      <c r="D959" s="16">
        <v>0</v>
      </c>
      <c r="E959" s="16">
        <v>2.75</v>
      </c>
      <c r="F959" s="16">
        <v>332900</v>
      </c>
    </row>
    <row r="960" spans="1:6" x14ac:dyDescent="0.3">
      <c r="A960" s="31" t="s">
        <v>10</v>
      </c>
      <c r="B960" s="31" t="s">
        <v>7</v>
      </c>
      <c r="C960" s="17">
        <v>43108</v>
      </c>
      <c r="D960" s="16">
        <v>0</v>
      </c>
      <c r="E960" s="16">
        <v>2.79</v>
      </c>
      <c r="F960" s="16">
        <v>279900</v>
      </c>
    </row>
    <row r="961" spans="1:6" x14ac:dyDescent="0.3">
      <c r="A961" s="31" t="s">
        <v>10</v>
      </c>
      <c r="B961" s="31" t="s">
        <v>7</v>
      </c>
      <c r="C961" s="17">
        <v>43115</v>
      </c>
      <c r="D961" s="16">
        <v>0</v>
      </c>
      <c r="E961" s="16">
        <v>3</v>
      </c>
      <c r="F961" s="16">
        <v>1337800</v>
      </c>
    </row>
    <row r="962" spans="1:6" x14ac:dyDescent="0.3">
      <c r="A962" s="31" t="s">
        <v>10</v>
      </c>
      <c r="B962" s="31" t="s">
        <v>7</v>
      </c>
      <c r="C962" s="17">
        <v>43122</v>
      </c>
      <c r="D962" s="16">
        <v>0</v>
      </c>
      <c r="E962" s="16">
        <v>3.08</v>
      </c>
      <c r="F962" s="16">
        <v>5971100</v>
      </c>
    </row>
    <row r="963" spans="1:6" x14ac:dyDescent="0.3">
      <c r="A963" s="31" t="s">
        <v>10</v>
      </c>
      <c r="B963" s="31" t="s">
        <v>7</v>
      </c>
      <c r="C963" s="17">
        <v>43129</v>
      </c>
      <c r="D963" s="16">
        <v>0</v>
      </c>
      <c r="E963" s="16">
        <v>2.99</v>
      </c>
      <c r="F963" s="16">
        <v>1925300</v>
      </c>
    </row>
    <row r="964" spans="1:6" x14ac:dyDescent="0.3">
      <c r="A964" s="31" t="s">
        <v>10</v>
      </c>
      <c r="B964" s="31" t="s">
        <v>7</v>
      </c>
      <c r="C964" s="17">
        <v>43136</v>
      </c>
      <c r="D964" s="16">
        <v>0</v>
      </c>
      <c r="E964" s="16">
        <v>2.83</v>
      </c>
      <c r="F964" s="16">
        <v>1441900</v>
      </c>
    </row>
    <row r="965" spans="1:6" x14ac:dyDescent="0.3">
      <c r="A965" s="31" t="s">
        <v>10</v>
      </c>
      <c r="B965" s="31" t="s">
        <v>7</v>
      </c>
      <c r="C965" s="17">
        <v>43143</v>
      </c>
      <c r="D965" s="16">
        <v>0</v>
      </c>
      <c r="E965" s="16">
        <v>2.91</v>
      </c>
      <c r="F965" s="16">
        <v>535200</v>
      </c>
    </row>
    <row r="966" spans="1:6" x14ac:dyDescent="0.3">
      <c r="A966" s="31" t="s">
        <v>10</v>
      </c>
      <c r="B966" s="31" t="s">
        <v>7</v>
      </c>
      <c r="C966" s="17">
        <v>43150</v>
      </c>
      <c r="D966" s="16">
        <v>0</v>
      </c>
      <c r="E966" s="16">
        <v>2.89</v>
      </c>
      <c r="F966" s="16">
        <v>316500</v>
      </c>
    </row>
    <row r="967" spans="1:6" x14ac:dyDescent="0.3">
      <c r="A967" s="31" t="s">
        <v>10</v>
      </c>
      <c r="B967" s="31" t="s">
        <v>7</v>
      </c>
      <c r="C967" s="17">
        <v>43157</v>
      </c>
      <c r="D967" s="16">
        <v>0</v>
      </c>
      <c r="E967" s="16">
        <v>2.84</v>
      </c>
      <c r="F967" s="16">
        <v>382100</v>
      </c>
    </row>
    <row r="968" spans="1:6" x14ac:dyDescent="0.3">
      <c r="A968" s="31" t="s">
        <v>10</v>
      </c>
      <c r="B968" s="31" t="s">
        <v>7</v>
      </c>
      <c r="C968" s="17">
        <v>43164</v>
      </c>
      <c r="D968" s="16">
        <v>0</v>
      </c>
      <c r="E968" s="16">
        <v>2.86</v>
      </c>
      <c r="F968" s="16">
        <v>454000</v>
      </c>
    </row>
    <row r="969" spans="1:6" x14ac:dyDescent="0.3">
      <c r="A969" s="31" t="s">
        <v>10</v>
      </c>
      <c r="B969" s="31" t="s">
        <v>7</v>
      </c>
      <c r="C969" s="17">
        <v>43171</v>
      </c>
      <c r="D969" s="16">
        <v>0</v>
      </c>
      <c r="E969" s="16">
        <v>2.87</v>
      </c>
      <c r="F969" s="16">
        <v>869500</v>
      </c>
    </row>
    <row r="970" spans="1:6" x14ac:dyDescent="0.3">
      <c r="A970" s="31" t="s">
        <v>10</v>
      </c>
      <c r="B970" s="31" t="s">
        <v>7</v>
      </c>
      <c r="C970" s="17">
        <v>43178</v>
      </c>
      <c r="D970" s="16">
        <v>0</v>
      </c>
      <c r="E970" s="16">
        <v>2.86</v>
      </c>
      <c r="F970" s="16">
        <v>446800</v>
      </c>
    </row>
    <row r="971" spans="1:6" x14ac:dyDescent="0.3">
      <c r="A971" s="31" t="s">
        <v>10</v>
      </c>
      <c r="B971" s="31" t="s">
        <v>7</v>
      </c>
      <c r="C971" s="17">
        <v>43185</v>
      </c>
      <c r="D971" s="16">
        <v>0</v>
      </c>
      <c r="E971" s="16">
        <v>2.84</v>
      </c>
      <c r="F971" s="16">
        <v>706600</v>
      </c>
    </row>
    <row r="972" spans="1:6" x14ac:dyDescent="0.3">
      <c r="A972" s="31" t="s">
        <v>10</v>
      </c>
      <c r="B972" s="31" t="s">
        <v>7</v>
      </c>
      <c r="C972" s="17">
        <v>43192</v>
      </c>
      <c r="D972" s="16">
        <v>0</v>
      </c>
      <c r="E972" s="16">
        <v>2.81</v>
      </c>
      <c r="F972" s="16">
        <v>737500</v>
      </c>
    </row>
    <row r="973" spans="1:6" x14ac:dyDescent="0.3">
      <c r="A973" s="31" t="s">
        <v>10</v>
      </c>
      <c r="B973" s="31" t="s">
        <v>7</v>
      </c>
      <c r="C973" s="17">
        <v>43199</v>
      </c>
      <c r="D973" s="16">
        <v>0</v>
      </c>
      <c r="E973" s="16">
        <v>2.65</v>
      </c>
      <c r="F973" s="16">
        <v>1572700</v>
      </c>
    </row>
    <row r="974" spans="1:6" x14ac:dyDescent="0.3">
      <c r="A974" s="31" t="s">
        <v>10</v>
      </c>
      <c r="B974" s="31" t="s">
        <v>7</v>
      </c>
      <c r="C974" s="17">
        <v>43206</v>
      </c>
      <c r="D974" s="16">
        <v>0</v>
      </c>
      <c r="E974" s="16">
        <v>2.63</v>
      </c>
      <c r="F974" s="16">
        <v>259400</v>
      </c>
    </row>
    <row r="975" spans="1:6" x14ac:dyDescent="0.3">
      <c r="A975" s="31" t="s">
        <v>10</v>
      </c>
      <c r="B975" s="31" t="s">
        <v>7</v>
      </c>
      <c r="C975" s="17">
        <v>43213</v>
      </c>
      <c r="D975" s="16">
        <v>0</v>
      </c>
      <c r="E975" s="16">
        <v>2.71</v>
      </c>
      <c r="F975" s="16">
        <v>461300</v>
      </c>
    </row>
    <row r="976" spans="1:6" x14ac:dyDescent="0.3">
      <c r="A976" s="31" t="s">
        <v>10</v>
      </c>
      <c r="B976" s="31" t="s">
        <v>7</v>
      </c>
      <c r="C976" s="17">
        <v>43220</v>
      </c>
      <c r="D976" s="16">
        <v>0</v>
      </c>
      <c r="E976" s="16">
        <v>2.75</v>
      </c>
      <c r="F976" s="16">
        <v>151500</v>
      </c>
    </row>
    <row r="977" spans="1:6" x14ac:dyDescent="0.3">
      <c r="A977" s="31" t="s">
        <v>10</v>
      </c>
      <c r="B977" s="31" t="s">
        <v>7</v>
      </c>
      <c r="C977" s="17">
        <v>43227</v>
      </c>
      <c r="D977" s="16">
        <v>0</v>
      </c>
      <c r="E977" s="16">
        <v>2.75</v>
      </c>
      <c r="F977" s="16">
        <v>192000</v>
      </c>
    </row>
    <row r="978" spans="1:6" x14ac:dyDescent="0.3">
      <c r="A978" s="31" t="s">
        <v>10</v>
      </c>
      <c r="B978" s="31" t="s">
        <v>7</v>
      </c>
      <c r="C978" s="17">
        <v>43234</v>
      </c>
      <c r="D978" s="16">
        <v>0</v>
      </c>
      <c r="E978" s="16">
        <v>2.72</v>
      </c>
      <c r="F978" s="16">
        <v>189900</v>
      </c>
    </row>
    <row r="979" spans="1:6" x14ac:dyDescent="0.3">
      <c r="A979" s="31" t="s">
        <v>10</v>
      </c>
      <c r="B979" s="31" t="s">
        <v>7</v>
      </c>
      <c r="C979" s="17">
        <v>43241</v>
      </c>
      <c r="D979" s="16">
        <v>0</v>
      </c>
      <c r="E979" s="16">
        <v>2.71</v>
      </c>
      <c r="F979" s="16">
        <v>368600</v>
      </c>
    </row>
    <row r="980" spans="1:6" x14ac:dyDescent="0.3">
      <c r="A980" s="31" t="s">
        <v>10</v>
      </c>
      <c r="B980" s="31" t="s">
        <v>7</v>
      </c>
      <c r="C980" s="17">
        <v>43248</v>
      </c>
      <c r="D980" s="16">
        <v>0</v>
      </c>
      <c r="E980" s="16">
        <v>2.7</v>
      </c>
      <c r="F980" s="16">
        <v>219900</v>
      </c>
    </row>
    <row r="981" spans="1:6" x14ac:dyDescent="0.3">
      <c r="A981" s="31" t="s">
        <v>10</v>
      </c>
      <c r="B981" s="31" t="s">
        <v>7</v>
      </c>
      <c r="C981" s="17">
        <v>43255</v>
      </c>
      <c r="D981" s="16">
        <v>0</v>
      </c>
      <c r="E981" s="16">
        <v>2.67</v>
      </c>
      <c r="F981" s="16">
        <v>327200</v>
      </c>
    </row>
    <row r="982" spans="1:6" x14ac:dyDescent="0.3">
      <c r="A982" s="31" t="s">
        <v>10</v>
      </c>
      <c r="B982" s="31" t="s">
        <v>7</v>
      </c>
      <c r="C982" s="17">
        <v>43262</v>
      </c>
      <c r="D982" s="16">
        <v>0</v>
      </c>
      <c r="E982" s="16">
        <v>2.66</v>
      </c>
      <c r="F982" s="16">
        <v>88700</v>
      </c>
    </row>
    <row r="983" spans="1:6" x14ac:dyDescent="0.3">
      <c r="A983" s="31" t="s">
        <v>10</v>
      </c>
      <c r="B983" s="31" t="s">
        <v>7</v>
      </c>
      <c r="C983" s="17">
        <v>43269</v>
      </c>
      <c r="D983" s="16">
        <v>0</v>
      </c>
      <c r="E983" s="16">
        <v>2.66</v>
      </c>
      <c r="F983" s="16">
        <v>177300</v>
      </c>
    </row>
    <row r="984" spans="1:6" x14ac:dyDescent="0.3">
      <c r="A984" s="31" t="s">
        <v>10</v>
      </c>
      <c r="B984" s="31" t="s">
        <v>7</v>
      </c>
      <c r="C984" s="17">
        <v>43276</v>
      </c>
      <c r="D984" s="16">
        <v>0</v>
      </c>
      <c r="E984" s="16">
        <v>2.94</v>
      </c>
      <c r="F984" s="16">
        <v>1377800</v>
      </c>
    </row>
    <row r="985" spans="1:6" x14ac:dyDescent="0.3">
      <c r="A985" s="31" t="s">
        <v>10</v>
      </c>
      <c r="B985" s="31" t="s">
        <v>7</v>
      </c>
      <c r="C985" s="17">
        <v>43283</v>
      </c>
      <c r="D985" s="16">
        <v>0</v>
      </c>
      <c r="E985" s="16">
        <v>2.84</v>
      </c>
      <c r="F985" s="16">
        <v>1485500</v>
      </c>
    </row>
    <row r="986" spans="1:6" x14ac:dyDescent="0.3">
      <c r="A986" s="31" t="s">
        <v>10</v>
      </c>
      <c r="B986" s="31" t="s">
        <v>7</v>
      </c>
      <c r="C986" s="17">
        <v>43290</v>
      </c>
      <c r="D986" s="16">
        <v>0</v>
      </c>
      <c r="E986" s="16">
        <v>2.86</v>
      </c>
      <c r="F986" s="16">
        <v>433800</v>
      </c>
    </row>
    <row r="987" spans="1:6" x14ac:dyDescent="0.3">
      <c r="A987" s="31" t="s">
        <v>10</v>
      </c>
      <c r="B987" s="31" t="s">
        <v>7</v>
      </c>
      <c r="C987" s="17">
        <v>43297</v>
      </c>
      <c r="D987" s="16">
        <v>0</v>
      </c>
      <c r="E987" s="16">
        <v>2.99</v>
      </c>
      <c r="F987" s="16">
        <v>1755700</v>
      </c>
    </row>
    <row r="988" spans="1:6" x14ac:dyDescent="0.3">
      <c r="A988" s="31" t="s">
        <v>10</v>
      </c>
      <c r="B988" s="31" t="s">
        <v>7</v>
      </c>
      <c r="C988" s="17">
        <v>43304</v>
      </c>
      <c r="D988" s="16">
        <v>0</v>
      </c>
      <c r="E988" s="16">
        <v>2.92</v>
      </c>
      <c r="F988" s="16">
        <v>393700</v>
      </c>
    </row>
    <row r="989" spans="1:6" x14ac:dyDescent="0.3">
      <c r="A989" s="31" t="s">
        <v>10</v>
      </c>
      <c r="B989" s="31" t="s">
        <v>7</v>
      </c>
      <c r="C989" s="17">
        <v>43311</v>
      </c>
      <c r="D989" s="16">
        <v>0</v>
      </c>
      <c r="E989" s="16">
        <v>2.86</v>
      </c>
      <c r="F989" s="16">
        <v>173900</v>
      </c>
    </row>
    <row r="990" spans="1:6" x14ac:dyDescent="0.3">
      <c r="A990" s="31" t="s">
        <v>10</v>
      </c>
      <c r="B990" s="31" t="s">
        <v>7</v>
      </c>
      <c r="C990" s="17">
        <v>43318</v>
      </c>
      <c r="D990" s="16">
        <v>0</v>
      </c>
      <c r="E990" s="16">
        <v>2.75</v>
      </c>
      <c r="F990" s="16">
        <v>658500</v>
      </c>
    </row>
    <row r="991" spans="1:6" x14ac:dyDescent="0.3">
      <c r="A991" s="31" t="s">
        <v>10</v>
      </c>
      <c r="B991" s="31" t="s">
        <v>7</v>
      </c>
      <c r="C991" s="17">
        <v>43325</v>
      </c>
      <c r="D991" s="16">
        <v>0</v>
      </c>
      <c r="E991" s="16">
        <v>2.73</v>
      </c>
      <c r="F991" s="16">
        <v>132400</v>
      </c>
    </row>
    <row r="992" spans="1:6" x14ac:dyDescent="0.3">
      <c r="A992" s="31" t="s">
        <v>10</v>
      </c>
      <c r="B992" s="31" t="s">
        <v>7</v>
      </c>
      <c r="C992" s="17">
        <v>43332</v>
      </c>
      <c r="D992" s="16">
        <v>0</v>
      </c>
      <c r="E992" s="16">
        <v>2.72</v>
      </c>
      <c r="F992" s="16">
        <v>351000</v>
      </c>
    </row>
    <row r="993" spans="1:6" x14ac:dyDescent="0.3">
      <c r="A993" s="31" t="s">
        <v>10</v>
      </c>
      <c r="B993" s="31" t="s">
        <v>7</v>
      </c>
      <c r="C993" s="17">
        <v>43339</v>
      </c>
      <c r="D993" s="16">
        <v>0</v>
      </c>
      <c r="E993" s="16">
        <v>2.74</v>
      </c>
      <c r="F993" s="16">
        <v>123200</v>
      </c>
    </row>
    <row r="994" spans="1:6" x14ac:dyDescent="0.3">
      <c r="A994" s="31" t="s">
        <v>10</v>
      </c>
      <c r="B994" s="31" t="s">
        <v>7</v>
      </c>
      <c r="C994" s="17">
        <v>43346</v>
      </c>
      <c r="D994" s="16">
        <v>0</v>
      </c>
      <c r="E994" s="16">
        <v>2.75</v>
      </c>
      <c r="F994" s="16">
        <v>127000</v>
      </c>
    </row>
    <row r="995" spans="1:6" x14ac:dyDescent="0.3">
      <c r="A995" s="31" t="s">
        <v>10</v>
      </c>
      <c r="B995" s="31" t="s">
        <v>7</v>
      </c>
      <c r="C995" s="17">
        <v>43353</v>
      </c>
      <c r="D995" s="16">
        <v>0</v>
      </c>
      <c r="E995" s="16">
        <v>2.75</v>
      </c>
      <c r="F995" s="16">
        <v>339100</v>
      </c>
    </row>
    <row r="996" spans="1:6" x14ac:dyDescent="0.3">
      <c r="A996" s="31" t="s">
        <v>10</v>
      </c>
      <c r="B996" s="31" t="s">
        <v>7</v>
      </c>
      <c r="C996" s="17">
        <v>43360</v>
      </c>
      <c r="D996" s="16">
        <v>0</v>
      </c>
      <c r="E996" s="16">
        <v>2.8</v>
      </c>
      <c r="F996" s="16">
        <v>503200</v>
      </c>
    </row>
    <row r="997" spans="1:6" x14ac:dyDescent="0.3">
      <c r="A997" s="31" t="s">
        <v>10</v>
      </c>
      <c r="B997" s="31" t="s">
        <v>7</v>
      </c>
      <c r="C997" s="17">
        <v>43367</v>
      </c>
      <c r="D997" s="16">
        <v>0</v>
      </c>
      <c r="E997" s="16">
        <v>2.76</v>
      </c>
      <c r="F997" s="16">
        <v>611400</v>
      </c>
    </row>
    <row r="998" spans="1:6" x14ac:dyDescent="0.3">
      <c r="A998" s="31" t="s">
        <v>10</v>
      </c>
      <c r="B998" s="31" t="s">
        <v>7</v>
      </c>
      <c r="C998" s="17">
        <v>43374</v>
      </c>
      <c r="D998" s="16">
        <v>0</v>
      </c>
      <c r="E998" s="16">
        <v>2.76</v>
      </c>
      <c r="F998" s="16">
        <v>245700</v>
      </c>
    </row>
    <row r="999" spans="1:6" x14ac:dyDescent="0.3">
      <c r="A999" s="31" t="s">
        <v>10</v>
      </c>
      <c r="B999" s="31" t="s">
        <v>7</v>
      </c>
      <c r="C999" s="17">
        <v>43381</v>
      </c>
      <c r="D999" s="16">
        <v>0</v>
      </c>
      <c r="E999" s="16">
        <v>2.73</v>
      </c>
      <c r="F999" s="16">
        <v>316400</v>
      </c>
    </row>
    <row r="1000" spans="1:6" x14ac:dyDescent="0.3">
      <c r="A1000" s="31" t="s">
        <v>10</v>
      </c>
      <c r="B1000" s="31" t="s">
        <v>7</v>
      </c>
      <c r="C1000" s="17">
        <v>43388</v>
      </c>
      <c r="D1000" s="16">
        <v>0</v>
      </c>
      <c r="E1000" s="16">
        <v>2.7</v>
      </c>
      <c r="F1000" s="16">
        <v>451900</v>
      </c>
    </row>
    <row r="1001" spans="1:6" x14ac:dyDescent="0.3">
      <c r="A1001" s="31" t="s">
        <v>10</v>
      </c>
      <c r="B1001" s="31" t="s">
        <v>7</v>
      </c>
      <c r="C1001" s="17">
        <v>43395</v>
      </c>
      <c r="D1001" s="16">
        <v>0</v>
      </c>
      <c r="E1001" s="16">
        <v>2.7</v>
      </c>
      <c r="F1001" s="16">
        <v>390000</v>
      </c>
    </row>
    <row r="1002" spans="1:6" x14ac:dyDescent="0.3">
      <c r="A1002" s="31" t="s">
        <v>10</v>
      </c>
      <c r="B1002" s="31" t="s">
        <v>7</v>
      </c>
      <c r="C1002" s="17">
        <v>43402</v>
      </c>
      <c r="D1002" s="16">
        <v>0</v>
      </c>
      <c r="E1002" s="16">
        <v>2.68</v>
      </c>
      <c r="F1002" s="16">
        <v>279400</v>
      </c>
    </row>
    <row r="1003" spans="1:6" x14ac:dyDescent="0.3">
      <c r="A1003" s="31" t="s">
        <v>10</v>
      </c>
      <c r="B1003" s="31" t="s">
        <v>7</v>
      </c>
      <c r="C1003" s="17">
        <v>43409</v>
      </c>
      <c r="D1003" s="16">
        <v>0</v>
      </c>
      <c r="E1003" s="16">
        <v>2.7</v>
      </c>
      <c r="F1003" s="16">
        <v>223900</v>
      </c>
    </row>
    <row r="1004" spans="1:6" x14ac:dyDescent="0.3">
      <c r="A1004" s="31" t="s">
        <v>10</v>
      </c>
      <c r="B1004" s="31" t="s">
        <v>7</v>
      </c>
      <c r="C1004" s="17">
        <v>43416</v>
      </c>
      <c r="D1004" s="16">
        <v>0</v>
      </c>
      <c r="E1004" s="16">
        <v>2.75</v>
      </c>
      <c r="F1004" s="16">
        <v>1147300</v>
      </c>
    </row>
    <row r="1005" spans="1:6" x14ac:dyDescent="0.3">
      <c r="A1005" s="31" t="s">
        <v>10</v>
      </c>
      <c r="B1005" s="31" t="s">
        <v>7</v>
      </c>
      <c r="C1005" s="17">
        <v>43423</v>
      </c>
      <c r="D1005" s="16">
        <v>0</v>
      </c>
      <c r="E1005" s="16">
        <v>2.73</v>
      </c>
      <c r="F1005" s="16">
        <v>318200</v>
      </c>
    </row>
    <row r="1006" spans="1:6" x14ac:dyDescent="0.3">
      <c r="A1006" s="31" t="s">
        <v>10</v>
      </c>
      <c r="B1006" s="31" t="s">
        <v>7</v>
      </c>
      <c r="C1006" s="17">
        <v>43430</v>
      </c>
      <c r="D1006" s="16">
        <v>0</v>
      </c>
      <c r="E1006" s="16">
        <v>2.7349999999999999</v>
      </c>
      <c r="F1006" s="16">
        <v>239700</v>
      </c>
    </row>
    <row r="1007" spans="1:6" x14ac:dyDescent="0.3">
      <c r="A1007" s="31" t="s">
        <v>10</v>
      </c>
      <c r="B1007" s="31" t="s">
        <v>7</v>
      </c>
      <c r="C1007" s="17">
        <v>43437</v>
      </c>
      <c r="D1007" s="16">
        <v>0</v>
      </c>
      <c r="E1007" s="16">
        <v>2.7349999999999999</v>
      </c>
      <c r="F1007" s="16">
        <v>430700</v>
      </c>
    </row>
    <row r="1008" spans="1:6" x14ac:dyDescent="0.3">
      <c r="A1008" s="31" t="s">
        <v>10</v>
      </c>
      <c r="B1008" s="31" t="s">
        <v>7</v>
      </c>
      <c r="C1008" s="17">
        <v>43444</v>
      </c>
      <c r="D1008" s="16">
        <v>0</v>
      </c>
      <c r="E1008" s="16">
        <v>2.7450000000000001</v>
      </c>
      <c r="F1008" s="16">
        <v>159000</v>
      </c>
    </row>
    <row r="1009" spans="1:6" x14ac:dyDescent="0.3">
      <c r="A1009" s="31" t="s">
        <v>10</v>
      </c>
      <c r="B1009" s="31" t="s">
        <v>7</v>
      </c>
      <c r="C1009" s="17">
        <v>43451</v>
      </c>
      <c r="D1009" s="16">
        <v>0</v>
      </c>
      <c r="E1009" s="16">
        <v>2.72</v>
      </c>
      <c r="F1009" s="16">
        <v>310200</v>
      </c>
    </row>
    <row r="1010" spans="1:6" x14ac:dyDescent="0.3">
      <c r="A1010" s="31" t="s">
        <v>10</v>
      </c>
      <c r="B1010" s="31" t="s">
        <v>7</v>
      </c>
      <c r="C1010" s="17">
        <v>43458</v>
      </c>
      <c r="D1010" s="16">
        <v>0</v>
      </c>
      <c r="E1010" s="16">
        <v>2.73</v>
      </c>
      <c r="F1010" s="16">
        <v>246300</v>
      </c>
    </row>
    <row r="1011" spans="1:6" x14ac:dyDescent="0.3">
      <c r="A1011" s="31" t="s">
        <v>10</v>
      </c>
      <c r="B1011" s="31" t="s">
        <v>7</v>
      </c>
      <c r="C1011" s="17">
        <v>43465</v>
      </c>
      <c r="D1011" s="16">
        <v>0</v>
      </c>
      <c r="E1011" s="16">
        <v>2.7349999999999999</v>
      </c>
      <c r="F1011" s="16">
        <v>17200</v>
      </c>
    </row>
    <row r="1012" spans="1:6" x14ac:dyDescent="0.3">
      <c r="A1012" s="31" t="s">
        <v>10</v>
      </c>
      <c r="B1012" s="31" t="s">
        <v>7</v>
      </c>
      <c r="C1012" s="17">
        <v>43472</v>
      </c>
      <c r="D1012" s="16">
        <v>0</v>
      </c>
      <c r="E1012" s="16">
        <v>2.79</v>
      </c>
      <c r="F1012" s="16">
        <v>217300</v>
      </c>
    </row>
    <row r="1013" spans="1:6" x14ac:dyDescent="0.3">
      <c r="A1013" s="31" t="s">
        <v>10</v>
      </c>
      <c r="B1013" s="31" t="s">
        <v>7</v>
      </c>
      <c r="C1013" s="17">
        <v>43479</v>
      </c>
      <c r="D1013" s="16">
        <v>0</v>
      </c>
      <c r="E1013" s="16">
        <v>2.92</v>
      </c>
      <c r="F1013" s="16">
        <v>1461800</v>
      </c>
    </row>
    <row r="1014" spans="1:6" x14ac:dyDescent="0.3">
      <c r="A1014" s="31" t="s">
        <v>10</v>
      </c>
      <c r="B1014" s="31" t="s">
        <v>7</v>
      </c>
      <c r="C1014" s="17">
        <v>43486</v>
      </c>
      <c r="D1014" s="16">
        <v>0</v>
      </c>
      <c r="E1014" s="16">
        <v>3</v>
      </c>
      <c r="F1014" s="16">
        <v>272400</v>
      </c>
    </row>
    <row r="1015" spans="1:6" x14ac:dyDescent="0.3">
      <c r="A1015" s="31" t="s">
        <v>10</v>
      </c>
      <c r="B1015" s="31" t="s">
        <v>7</v>
      </c>
      <c r="C1015" s="17">
        <v>43493</v>
      </c>
      <c r="D1015" s="16">
        <v>0</v>
      </c>
      <c r="E1015" s="16">
        <v>2.9449999999999998</v>
      </c>
      <c r="F1015" s="16">
        <v>923700</v>
      </c>
    </row>
    <row r="1016" spans="1:6" x14ac:dyDescent="0.3">
      <c r="A1016" s="31" t="s">
        <v>10</v>
      </c>
      <c r="B1016" s="31" t="s">
        <v>7</v>
      </c>
      <c r="C1016" s="17">
        <v>43500</v>
      </c>
      <c r="D1016" s="16">
        <v>0</v>
      </c>
      <c r="E1016" s="16">
        <v>2.895</v>
      </c>
      <c r="F1016" s="16">
        <v>110100</v>
      </c>
    </row>
    <row r="1017" spans="1:6" x14ac:dyDescent="0.3">
      <c r="A1017" s="31" t="s">
        <v>10</v>
      </c>
      <c r="B1017" s="31" t="s">
        <v>7</v>
      </c>
      <c r="C1017" s="17">
        <v>43507</v>
      </c>
      <c r="D1017" s="16">
        <v>0</v>
      </c>
      <c r="E1017" s="16">
        <v>2.97</v>
      </c>
      <c r="F1017" s="16">
        <v>705300</v>
      </c>
    </row>
    <row r="1018" spans="1:6" x14ac:dyDescent="0.3">
      <c r="A1018" s="31" t="s">
        <v>10</v>
      </c>
      <c r="B1018" s="31" t="s">
        <v>7</v>
      </c>
      <c r="C1018" s="17">
        <v>43514</v>
      </c>
      <c r="D1018" s="16">
        <v>0</v>
      </c>
      <c r="E1018" s="16">
        <v>2.9550000000000001</v>
      </c>
      <c r="F1018" s="16">
        <v>152100</v>
      </c>
    </row>
    <row r="1019" spans="1:6" x14ac:dyDescent="0.3">
      <c r="A1019" s="31" t="s">
        <v>10</v>
      </c>
      <c r="B1019" s="31" t="s">
        <v>7</v>
      </c>
      <c r="C1019" s="17">
        <v>43521</v>
      </c>
      <c r="D1019" s="16">
        <v>0</v>
      </c>
      <c r="E1019" s="16">
        <v>2.9750000000000001</v>
      </c>
      <c r="F1019" s="16">
        <v>212000</v>
      </c>
    </row>
    <row r="1020" spans="1:6" x14ac:dyDescent="0.3">
      <c r="A1020" s="31" t="s">
        <v>10</v>
      </c>
      <c r="B1020" s="31" t="s">
        <v>7</v>
      </c>
      <c r="C1020" s="17">
        <v>43528</v>
      </c>
      <c r="D1020" s="16">
        <v>0</v>
      </c>
      <c r="E1020" s="16">
        <v>3.07</v>
      </c>
      <c r="F1020" s="16">
        <v>752000</v>
      </c>
    </row>
    <row r="1021" spans="1:6" x14ac:dyDescent="0.3">
      <c r="A1021" s="31" t="s">
        <v>10</v>
      </c>
      <c r="B1021" s="31" t="s">
        <v>7</v>
      </c>
      <c r="C1021" s="17">
        <v>43535</v>
      </c>
      <c r="D1021" s="16">
        <v>0</v>
      </c>
      <c r="E1021" s="16">
        <v>3.25</v>
      </c>
      <c r="F1021" s="16">
        <v>3718800</v>
      </c>
    </row>
    <row r="1022" spans="1:6" x14ac:dyDescent="0.3">
      <c r="A1022" s="31" t="s">
        <v>10</v>
      </c>
      <c r="B1022" s="31" t="s">
        <v>7</v>
      </c>
      <c r="C1022" s="17">
        <v>43542</v>
      </c>
      <c r="D1022" s="16">
        <v>0</v>
      </c>
      <c r="E1022" s="16">
        <v>3.46</v>
      </c>
      <c r="F1022" s="16">
        <v>1977700</v>
      </c>
    </row>
    <row r="1023" spans="1:6" x14ac:dyDescent="0.3">
      <c r="A1023" s="31" t="s">
        <v>10</v>
      </c>
      <c r="B1023" s="31" t="s">
        <v>7</v>
      </c>
      <c r="C1023" s="17">
        <v>43549</v>
      </c>
      <c r="D1023" s="16">
        <v>0</v>
      </c>
      <c r="E1023" s="16">
        <v>3.4249999999999998</v>
      </c>
      <c r="F1023" s="16">
        <v>1466000</v>
      </c>
    </row>
    <row r="1024" spans="1:6" x14ac:dyDescent="0.3">
      <c r="A1024" s="31" t="s">
        <v>10</v>
      </c>
      <c r="B1024" s="31" t="s">
        <v>7</v>
      </c>
      <c r="C1024" s="17">
        <v>43556</v>
      </c>
      <c r="D1024" s="16">
        <v>0</v>
      </c>
      <c r="E1024" s="16">
        <v>3.4950000000000001</v>
      </c>
      <c r="F1024" s="16">
        <v>960200</v>
      </c>
    </row>
    <row r="1025" spans="1:6" x14ac:dyDescent="0.3">
      <c r="A1025" s="31" t="s">
        <v>10</v>
      </c>
      <c r="B1025" s="31" t="s">
        <v>7</v>
      </c>
      <c r="C1025" s="17">
        <v>43563</v>
      </c>
      <c r="D1025" s="16">
        <v>0</v>
      </c>
      <c r="E1025" s="16">
        <v>3.56</v>
      </c>
      <c r="F1025" s="16">
        <v>816000</v>
      </c>
    </row>
    <row r="1026" spans="1:6" x14ac:dyDescent="0.3">
      <c r="A1026" s="31" t="s">
        <v>10</v>
      </c>
      <c r="B1026" s="31" t="s">
        <v>7</v>
      </c>
      <c r="C1026" s="17">
        <v>43570</v>
      </c>
      <c r="D1026" s="16">
        <v>0</v>
      </c>
      <c r="E1026" s="16">
        <v>3.9849999999999999</v>
      </c>
      <c r="F1026" s="16">
        <v>1755200</v>
      </c>
    </row>
    <row r="1027" spans="1:6" x14ac:dyDescent="0.3">
      <c r="A1027" s="31" t="s">
        <v>10</v>
      </c>
      <c r="B1027" s="31" t="s">
        <v>7</v>
      </c>
      <c r="C1027" s="17">
        <v>43577</v>
      </c>
      <c r="D1027" s="16">
        <v>0</v>
      </c>
      <c r="E1027" s="16">
        <v>3.76</v>
      </c>
      <c r="F1027" s="16">
        <v>4969400</v>
      </c>
    </row>
    <row r="1028" spans="1:6" x14ac:dyDescent="0.3">
      <c r="A1028" s="31" t="s">
        <v>10</v>
      </c>
      <c r="B1028" s="31" t="s">
        <v>7</v>
      </c>
      <c r="C1028" s="17">
        <v>43584</v>
      </c>
      <c r="D1028" s="16">
        <v>0</v>
      </c>
      <c r="E1028" s="16">
        <v>4.0739999999999998</v>
      </c>
      <c r="F1028" s="16">
        <v>1776700</v>
      </c>
    </row>
    <row r="1029" spans="1:6" x14ac:dyDescent="0.3">
      <c r="A1029" s="31" t="s">
        <v>10</v>
      </c>
      <c r="B1029" s="31" t="s">
        <v>7</v>
      </c>
      <c r="C1029" s="17">
        <v>43591</v>
      </c>
      <c r="D1029" s="16">
        <v>0</v>
      </c>
      <c r="E1029" s="16">
        <v>3.8180000000000001</v>
      </c>
      <c r="F1029" s="16">
        <v>668400</v>
      </c>
    </row>
    <row r="1030" spans="1:6" x14ac:dyDescent="0.3">
      <c r="A1030" s="31" t="s">
        <v>10</v>
      </c>
      <c r="B1030" s="31" t="s">
        <v>7</v>
      </c>
      <c r="C1030" s="17">
        <v>43598</v>
      </c>
      <c r="D1030" s="16">
        <v>0</v>
      </c>
      <c r="E1030" s="16">
        <v>3.6619999999999999</v>
      </c>
      <c r="F1030" s="16">
        <v>366100</v>
      </c>
    </row>
    <row r="1031" spans="1:6" x14ac:dyDescent="0.3">
      <c r="A1031" s="31" t="s">
        <v>10</v>
      </c>
      <c r="B1031" s="31" t="s">
        <v>7</v>
      </c>
      <c r="C1031" s="17">
        <v>43605</v>
      </c>
      <c r="D1031" s="16">
        <v>0</v>
      </c>
      <c r="E1031" s="16">
        <v>3.6880000000000002</v>
      </c>
      <c r="F1031" s="16">
        <v>920900</v>
      </c>
    </row>
    <row r="1032" spans="1:6" x14ac:dyDescent="0.3">
      <c r="A1032" s="31" t="s">
        <v>10</v>
      </c>
      <c r="B1032" s="31" t="s">
        <v>7</v>
      </c>
      <c r="C1032" s="17">
        <v>43612</v>
      </c>
      <c r="D1032" s="16">
        <v>0</v>
      </c>
      <c r="E1032" s="16">
        <v>3.802</v>
      </c>
      <c r="F1032" s="16">
        <v>236500</v>
      </c>
    </row>
    <row r="1033" spans="1:6" x14ac:dyDescent="0.3">
      <c r="A1033" s="31" t="s">
        <v>10</v>
      </c>
      <c r="B1033" s="31" t="s">
        <v>7</v>
      </c>
      <c r="C1033" s="17">
        <v>43619</v>
      </c>
      <c r="D1033" s="16">
        <v>0</v>
      </c>
      <c r="E1033" s="16">
        <v>3.8679999999999999</v>
      </c>
      <c r="F1033" s="16">
        <v>634600</v>
      </c>
    </row>
    <row r="1034" spans="1:6" x14ac:dyDescent="0.3">
      <c r="A1034" s="31" t="s">
        <v>10</v>
      </c>
      <c r="B1034" s="31" t="s">
        <v>7</v>
      </c>
      <c r="C1034" s="17">
        <v>43626</v>
      </c>
      <c r="D1034" s="16">
        <v>0</v>
      </c>
      <c r="E1034" s="16">
        <v>4</v>
      </c>
      <c r="F1034" s="16">
        <v>357300</v>
      </c>
    </row>
    <row r="1035" spans="1:6" x14ac:dyDescent="0.3">
      <c r="A1035" s="31" t="s">
        <v>10</v>
      </c>
      <c r="B1035" s="31" t="s">
        <v>7</v>
      </c>
      <c r="C1035" s="17">
        <v>43633</v>
      </c>
      <c r="D1035" s="16">
        <v>0</v>
      </c>
      <c r="E1035" s="16">
        <v>3.9660000000000002</v>
      </c>
      <c r="F1035" s="16">
        <v>944500</v>
      </c>
    </row>
    <row r="1036" spans="1:6" x14ac:dyDescent="0.3">
      <c r="A1036" s="31" t="s">
        <v>10</v>
      </c>
      <c r="B1036" s="31" t="s">
        <v>7</v>
      </c>
      <c r="C1036" s="17">
        <v>43640</v>
      </c>
      <c r="D1036" s="16">
        <v>0</v>
      </c>
      <c r="E1036" s="16">
        <v>4.024</v>
      </c>
      <c r="F1036" s="16">
        <v>440500</v>
      </c>
    </row>
    <row r="1037" spans="1:6" x14ac:dyDescent="0.3">
      <c r="A1037" s="31" t="s">
        <v>10</v>
      </c>
      <c r="B1037" s="31" t="s">
        <v>7</v>
      </c>
      <c r="C1037" s="17">
        <v>43647</v>
      </c>
      <c r="D1037" s="16">
        <v>0</v>
      </c>
      <c r="E1037" s="16">
        <v>3.9940000000000002</v>
      </c>
      <c r="F1037" s="16">
        <v>341200</v>
      </c>
    </row>
    <row r="1038" spans="1:6" x14ac:dyDescent="0.3">
      <c r="A1038" s="31" t="s">
        <v>10</v>
      </c>
      <c r="B1038" s="31" t="s">
        <v>7</v>
      </c>
      <c r="C1038" s="17">
        <v>43654</v>
      </c>
      <c r="D1038" s="16">
        <v>0</v>
      </c>
      <c r="E1038" s="16">
        <v>3.9780000000000002</v>
      </c>
      <c r="F1038" s="16">
        <v>405700</v>
      </c>
    </row>
    <row r="1039" spans="1:6" x14ac:dyDescent="0.3">
      <c r="A1039" s="31" t="s">
        <v>10</v>
      </c>
      <c r="B1039" s="31" t="s">
        <v>7</v>
      </c>
      <c r="C1039" s="17">
        <v>43661</v>
      </c>
      <c r="D1039" s="16">
        <v>0</v>
      </c>
      <c r="E1039" s="16">
        <v>4.0620000000000003</v>
      </c>
      <c r="F1039" s="16">
        <v>644100</v>
      </c>
    </row>
    <row r="1040" spans="1:6" x14ac:dyDescent="0.3">
      <c r="A1040" s="31" t="s">
        <v>10</v>
      </c>
      <c r="B1040" s="31" t="s">
        <v>7</v>
      </c>
      <c r="C1040" s="17">
        <v>43668</v>
      </c>
      <c r="D1040" s="16">
        <v>0</v>
      </c>
      <c r="E1040" s="16">
        <v>3.992</v>
      </c>
      <c r="F1040" s="16">
        <v>422400</v>
      </c>
    </row>
    <row r="1041" spans="1:6" x14ac:dyDescent="0.3">
      <c r="A1041" s="31" t="s">
        <v>10</v>
      </c>
      <c r="B1041" s="31" t="s">
        <v>7</v>
      </c>
      <c r="C1041" s="17">
        <v>43675</v>
      </c>
      <c r="D1041" s="16">
        <v>0</v>
      </c>
      <c r="E1041" s="16">
        <v>4.032</v>
      </c>
      <c r="F1041" s="16">
        <v>312700</v>
      </c>
    </row>
    <row r="1042" spans="1:6" x14ac:dyDescent="0.3">
      <c r="A1042" s="31" t="s">
        <v>10</v>
      </c>
      <c r="B1042" s="31" t="s">
        <v>7</v>
      </c>
      <c r="C1042" s="17">
        <v>43682</v>
      </c>
      <c r="D1042" s="16">
        <v>0</v>
      </c>
      <c r="E1042" s="16">
        <v>4.0279999999999996</v>
      </c>
      <c r="F1042" s="16">
        <v>143300</v>
      </c>
    </row>
    <row r="1043" spans="1:6" x14ac:dyDescent="0.3">
      <c r="A1043" s="31" t="s">
        <v>10</v>
      </c>
      <c r="B1043" s="31" t="s">
        <v>7</v>
      </c>
      <c r="C1043" s="17">
        <v>43689</v>
      </c>
      <c r="D1043" s="16">
        <v>0</v>
      </c>
      <c r="E1043" s="16">
        <v>3.984</v>
      </c>
      <c r="F1043" s="16">
        <v>641000</v>
      </c>
    </row>
    <row r="1044" spans="1:6" x14ac:dyDescent="0.3">
      <c r="A1044" s="31" t="s">
        <v>10</v>
      </c>
      <c r="B1044" s="31" t="s">
        <v>7</v>
      </c>
      <c r="C1044" s="17">
        <v>43696</v>
      </c>
      <c r="D1044" s="16">
        <v>0</v>
      </c>
      <c r="E1044" s="16">
        <v>3.97</v>
      </c>
      <c r="F1044" s="16">
        <v>170700</v>
      </c>
    </row>
    <row r="1045" spans="1:6" x14ac:dyDescent="0.3">
      <c r="A1045" s="31" t="s">
        <v>10</v>
      </c>
      <c r="B1045" s="31" t="s">
        <v>7</v>
      </c>
      <c r="C1045" s="17">
        <v>43703</v>
      </c>
      <c r="D1045" s="16">
        <v>0</v>
      </c>
      <c r="E1045" s="16">
        <v>3.972</v>
      </c>
      <c r="F1045" s="16">
        <v>381400</v>
      </c>
    </row>
    <row r="1046" spans="1:6" x14ac:dyDescent="0.3">
      <c r="A1046" s="31" t="s">
        <v>10</v>
      </c>
      <c r="B1046" s="31" t="s">
        <v>7</v>
      </c>
      <c r="C1046" s="17">
        <v>43710</v>
      </c>
      <c r="D1046" s="16">
        <v>0</v>
      </c>
      <c r="E1046" s="16">
        <v>3.9860000000000002</v>
      </c>
      <c r="F1046" s="16">
        <v>211100</v>
      </c>
    </row>
    <row r="1047" spans="1:6" x14ac:dyDescent="0.3">
      <c r="A1047" s="31" t="s">
        <v>10</v>
      </c>
      <c r="B1047" s="31" t="s">
        <v>7</v>
      </c>
      <c r="C1047" s="17">
        <v>43717</v>
      </c>
      <c r="D1047" s="16">
        <v>0</v>
      </c>
      <c r="E1047" s="16">
        <v>3.9319999999999999</v>
      </c>
      <c r="F1047" s="16">
        <v>322800</v>
      </c>
    </row>
    <row r="1048" spans="1:6" x14ac:dyDescent="0.3">
      <c r="A1048" s="31" t="s">
        <v>10</v>
      </c>
      <c r="B1048" s="31" t="s">
        <v>7</v>
      </c>
      <c r="C1048" s="17">
        <v>43724</v>
      </c>
      <c r="D1048" s="16">
        <v>0</v>
      </c>
      <c r="E1048" s="16">
        <v>3.93</v>
      </c>
      <c r="F1048" s="16">
        <v>425800</v>
      </c>
    </row>
    <row r="1049" spans="1:6" x14ac:dyDescent="0.3">
      <c r="A1049" s="31" t="s">
        <v>10</v>
      </c>
      <c r="B1049" s="31" t="s">
        <v>7</v>
      </c>
      <c r="C1049" s="17">
        <v>43731</v>
      </c>
      <c r="D1049" s="16">
        <v>0</v>
      </c>
      <c r="E1049" s="16">
        <v>3.7679999999999998</v>
      </c>
      <c r="F1049" s="16">
        <v>172400</v>
      </c>
    </row>
    <row r="1050" spans="1:6" x14ac:dyDescent="0.3">
      <c r="A1050" s="31" t="s">
        <v>10</v>
      </c>
      <c r="B1050" s="31" t="s">
        <v>7</v>
      </c>
      <c r="C1050" s="17">
        <v>43738</v>
      </c>
      <c r="D1050" s="16">
        <v>0</v>
      </c>
      <c r="E1050" s="16">
        <v>3.5019999999999998</v>
      </c>
      <c r="F1050" s="16">
        <v>181900</v>
      </c>
    </row>
    <row r="1051" spans="1:6" x14ac:dyDescent="0.3">
      <c r="A1051" s="31" t="s">
        <v>10</v>
      </c>
      <c r="B1051" s="31" t="s">
        <v>7</v>
      </c>
      <c r="C1051" s="17">
        <v>43745</v>
      </c>
      <c r="D1051" s="16">
        <v>0</v>
      </c>
      <c r="E1051" s="16">
        <v>3.81</v>
      </c>
      <c r="F1051" s="16">
        <v>544300</v>
      </c>
    </row>
    <row r="1052" spans="1:6" x14ac:dyDescent="0.3">
      <c r="A1052" s="31" t="s">
        <v>10</v>
      </c>
      <c r="B1052" s="31" t="s">
        <v>7</v>
      </c>
      <c r="C1052" s="17">
        <v>43752</v>
      </c>
      <c r="D1052" s="16">
        <v>0</v>
      </c>
      <c r="E1052" s="16">
        <v>3.952</v>
      </c>
      <c r="F1052" s="16">
        <v>553500</v>
      </c>
    </row>
    <row r="1053" spans="1:6" x14ac:dyDescent="0.3">
      <c r="A1053" s="31" t="s">
        <v>10</v>
      </c>
      <c r="B1053" s="31" t="s">
        <v>7</v>
      </c>
      <c r="C1053" s="17">
        <v>43759</v>
      </c>
      <c r="D1053" s="16">
        <v>0</v>
      </c>
      <c r="E1053" s="16">
        <v>3.8820000000000001</v>
      </c>
      <c r="F1053" s="16">
        <v>405900</v>
      </c>
    </row>
    <row r="1054" spans="1:6" x14ac:dyDescent="0.3">
      <c r="A1054" s="31" t="s">
        <v>10</v>
      </c>
      <c r="B1054" s="31" t="s">
        <v>7</v>
      </c>
      <c r="C1054" s="17">
        <v>43766</v>
      </c>
      <c r="D1054" s="16">
        <v>0</v>
      </c>
      <c r="E1054" s="16">
        <v>3.99</v>
      </c>
      <c r="F1054" s="16">
        <v>477700</v>
      </c>
    </row>
    <row r="1055" spans="1:6" x14ac:dyDescent="0.3">
      <c r="A1055" s="31" t="s">
        <v>10</v>
      </c>
      <c r="B1055" s="31" t="s">
        <v>7</v>
      </c>
      <c r="C1055" s="17">
        <v>43773</v>
      </c>
      <c r="D1055" s="16">
        <v>0</v>
      </c>
      <c r="E1055" s="16">
        <v>3.8879999999999999</v>
      </c>
      <c r="F1055" s="16">
        <v>280100</v>
      </c>
    </row>
    <row r="1056" spans="1:6" x14ac:dyDescent="0.3">
      <c r="A1056" s="31" t="s">
        <v>10</v>
      </c>
      <c r="B1056" s="31" t="s">
        <v>7</v>
      </c>
      <c r="C1056" s="17">
        <v>43780</v>
      </c>
      <c r="D1056" s="16">
        <v>0</v>
      </c>
      <c r="E1056" s="16">
        <v>3.9319999999999999</v>
      </c>
      <c r="F1056" s="16">
        <v>470600</v>
      </c>
    </row>
    <row r="1057" spans="1:6" x14ac:dyDescent="0.3">
      <c r="A1057" s="31" t="s">
        <v>10</v>
      </c>
      <c r="B1057" s="31" t="s">
        <v>7</v>
      </c>
      <c r="C1057" s="17">
        <v>43787</v>
      </c>
      <c r="D1057" s="16">
        <v>0</v>
      </c>
      <c r="E1057" s="16">
        <v>4.03</v>
      </c>
      <c r="F1057" s="16">
        <v>579500</v>
      </c>
    </row>
    <row r="1058" spans="1:6" x14ac:dyDescent="0.3">
      <c r="A1058" s="31" t="s">
        <v>10</v>
      </c>
      <c r="B1058" s="31" t="s">
        <v>7</v>
      </c>
      <c r="C1058" s="17">
        <v>43794</v>
      </c>
      <c r="D1058" s="16">
        <v>0</v>
      </c>
      <c r="E1058" s="16">
        <v>3.99</v>
      </c>
      <c r="F1058" s="16">
        <v>1104300</v>
      </c>
    </row>
    <row r="1059" spans="1:6" x14ac:dyDescent="0.3">
      <c r="A1059" s="31" t="s">
        <v>10</v>
      </c>
      <c r="B1059" s="31" t="s">
        <v>7</v>
      </c>
      <c r="C1059" s="17">
        <v>43801</v>
      </c>
      <c r="D1059" s="16">
        <v>0</v>
      </c>
      <c r="E1059" s="16">
        <v>4.0199999999999996</v>
      </c>
      <c r="F1059" s="16">
        <v>806200</v>
      </c>
    </row>
    <row r="1060" spans="1:6" x14ac:dyDescent="0.3">
      <c r="A1060" s="31" t="s">
        <v>10</v>
      </c>
      <c r="B1060" s="31" t="s">
        <v>7</v>
      </c>
      <c r="C1060" s="17">
        <v>43808</v>
      </c>
      <c r="D1060" s="16">
        <v>0</v>
      </c>
      <c r="E1060" s="16">
        <v>3.9980000000000002</v>
      </c>
      <c r="F1060" s="16">
        <v>935900</v>
      </c>
    </row>
    <row r="1061" spans="1:6" x14ac:dyDescent="0.3">
      <c r="A1061" s="31" t="s">
        <v>10</v>
      </c>
      <c r="B1061" s="31" t="s">
        <v>7</v>
      </c>
      <c r="C1061" s="17">
        <v>43815</v>
      </c>
      <c r="D1061" s="16">
        <v>0</v>
      </c>
      <c r="E1061" s="16">
        <v>4.0039999999999996</v>
      </c>
      <c r="F1061" s="16">
        <v>1068900</v>
      </c>
    </row>
    <row r="1062" spans="1:6" x14ac:dyDescent="0.3">
      <c r="A1062" s="31" t="s">
        <v>10</v>
      </c>
      <c r="B1062" s="31" t="s">
        <v>7</v>
      </c>
      <c r="C1062" s="17">
        <v>43822</v>
      </c>
      <c r="D1062" s="16">
        <v>0</v>
      </c>
      <c r="E1062" s="16">
        <v>3.9980000000000002</v>
      </c>
      <c r="F1062" s="16">
        <v>714400</v>
      </c>
    </row>
    <row r="1063" spans="1:6" x14ac:dyDescent="0.3">
      <c r="A1063" s="31" t="s">
        <v>10</v>
      </c>
      <c r="B1063" s="31" t="s">
        <v>7</v>
      </c>
      <c r="C1063" s="17">
        <v>43829</v>
      </c>
      <c r="D1063" s="16">
        <v>0</v>
      </c>
      <c r="E1063" s="16">
        <v>3.988</v>
      </c>
      <c r="F1063" s="16">
        <v>128800</v>
      </c>
    </row>
    <row r="1064" spans="1:6" x14ac:dyDescent="0.3">
      <c r="A1064" s="31" t="s">
        <v>10</v>
      </c>
      <c r="B1064" s="31" t="s">
        <v>7</v>
      </c>
      <c r="C1064" s="17">
        <v>43836</v>
      </c>
      <c r="D1064" s="16">
        <v>0</v>
      </c>
      <c r="E1064" s="16">
        <v>4.1580000000000004</v>
      </c>
      <c r="F1064" s="16">
        <v>426800</v>
      </c>
    </row>
    <row r="1065" spans="1:6" x14ac:dyDescent="0.3">
      <c r="A1065" s="31" t="s">
        <v>10</v>
      </c>
      <c r="B1065" s="31" t="s">
        <v>7</v>
      </c>
      <c r="C1065" s="17">
        <v>43843</v>
      </c>
      <c r="D1065" s="16">
        <v>0</v>
      </c>
      <c r="E1065" s="16">
        <v>4.1779999999999999</v>
      </c>
      <c r="F1065" s="16">
        <v>185800</v>
      </c>
    </row>
    <row r="1066" spans="1:6" x14ac:dyDescent="0.3">
      <c r="A1066" s="31" t="s">
        <v>10</v>
      </c>
      <c r="B1066" s="31" t="s">
        <v>7</v>
      </c>
      <c r="C1066" s="17">
        <v>43850</v>
      </c>
      <c r="D1066" s="16">
        <v>0</v>
      </c>
      <c r="E1066" s="16">
        <v>4.0519999999999996</v>
      </c>
      <c r="F1066" s="16">
        <v>478800</v>
      </c>
    </row>
    <row r="1067" spans="1:6" x14ac:dyDescent="0.3">
      <c r="A1067" s="31" t="s">
        <v>10</v>
      </c>
      <c r="B1067" s="31" t="s">
        <v>7</v>
      </c>
      <c r="C1067" s="17">
        <v>43857</v>
      </c>
      <c r="D1067" s="16">
        <v>0</v>
      </c>
      <c r="E1067" s="16">
        <v>3.92</v>
      </c>
      <c r="F1067" s="16">
        <v>368800</v>
      </c>
    </row>
    <row r="1068" spans="1:6" x14ac:dyDescent="0.3">
      <c r="A1068" s="31" t="s">
        <v>10</v>
      </c>
      <c r="B1068" s="31" t="s">
        <v>7</v>
      </c>
      <c r="C1068" s="17">
        <v>43864</v>
      </c>
      <c r="D1068" s="16">
        <v>0</v>
      </c>
      <c r="E1068" s="16">
        <v>4.758</v>
      </c>
      <c r="F1068" s="16">
        <v>28496400</v>
      </c>
    </row>
    <row r="1069" spans="1:6" x14ac:dyDescent="0.3">
      <c r="A1069" s="31" t="s">
        <v>10</v>
      </c>
      <c r="B1069" s="31" t="s">
        <v>7</v>
      </c>
      <c r="C1069" s="17">
        <v>43871</v>
      </c>
      <c r="D1069" s="16">
        <v>0</v>
      </c>
      <c r="E1069" s="16">
        <v>4.68</v>
      </c>
      <c r="F1069" s="16">
        <v>1267200</v>
      </c>
    </row>
    <row r="1070" spans="1:6" x14ac:dyDescent="0.3">
      <c r="A1070" s="31" t="s">
        <v>11</v>
      </c>
      <c r="B1070" s="31" t="s">
        <v>7</v>
      </c>
      <c r="C1070" s="17">
        <v>42009</v>
      </c>
      <c r="D1070" s="16">
        <v>0</v>
      </c>
      <c r="E1070" s="16">
        <v>16.7</v>
      </c>
      <c r="F1070" s="16">
        <v>900</v>
      </c>
    </row>
    <row r="1071" spans="1:6" x14ac:dyDescent="0.3">
      <c r="A1071" s="31" t="s">
        <v>11</v>
      </c>
      <c r="B1071" s="31" t="s">
        <v>7</v>
      </c>
      <c r="C1071" s="17">
        <v>42016</v>
      </c>
      <c r="D1071" s="16">
        <v>0</v>
      </c>
      <c r="E1071" s="16">
        <v>16.399999999999999</v>
      </c>
      <c r="F1071" s="16">
        <v>176500</v>
      </c>
    </row>
    <row r="1072" spans="1:6" x14ac:dyDescent="0.3">
      <c r="A1072" s="31" t="s">
        <v>11</v>
      </c>
      <c r="B1072" s="31" t="s">
        <v>7</v>
      </c>
      <c r="C1072" s="17">
        <v>42023</v>
      </c>
      <c r="D1072" s="16">
        <v>0</v>
      </c>
      <c r="E1072" s="16">
        <v>16.399999999999999</v>
      </c>
      <c r="F1072" s="16">
        <v>32000</v>
      </c>
    </row>
    <row r="1073" spans="1:6" x14ac:dyDescent="0.3">
      <c r="A1073" s="31" t="s">
        <v>11</v>
      </c>
      <c r="B1073" s="31" t="s">
        <v>7</v>
      </c>
      <c r="C1073" s="17">
        <v>42030</v>
      </c>
      <c r="D1073" s="16">
        <v>0</v>
      </c>
      <c r="E1073" s="16">
        <v>16.5</v>
      </c>
      <c r="F1073" s="16">
        <v>37300</v>
      </c>
    </row>
    <row r="1074" spans="1:6" x14ac:dyDescent="0.3">
      <c r="A1074" s="31" t="s">
        <v>11</v>
      </c>
      <c r="B1074" s="31" t="s">
        <v>7</v>
      </c>
      <c r="C1074" s="17">
        <v>42037</v>
      </c>
      <c r="D1074" s="16">
        <v>0</v>
      </c>
      <c r="E1074" s="16">
        <v>16.95</v>
      </c>
      <c r="F1074" s="16">
        <v>11500</v>
      </c>
    </row>
    <row r="1075" spans="1:6" x14ac:dyDescent="0.3">
      <c r="A1075" s="31" t="s">
        <v>11</v>
      </c>
      <c r="B1075" s="31" t="s">
        <v>7</v>
      </c>
      <c r="C1075" s="17">
        <v>42044</v>
      </c>
      <c r="D1075" s="16">
        <v>0</v>
      </c>
      <c r="E1075" s="16">
        <v>16.8</v>
      </c>
      <c r="F1075" s="16">
        <v>9400</v>
      </c>
    </row>
    <row r="1076" spans="1:6" x14ac:dyDescent="0.3">
      <c r="A1076" s="31" t="s">
        <v>11</v>
      </c>
      <c r="B1076" s="31" t="s">
        <v>7</v>
      </c>
      <c r="C1076" s="17">
        <v>42051</v>
      </c>
      <c r="D1076" s="16">
        <v>0</v>
      </c>
      <c r="E1076" s="16">
        <v>16.600000000000001</v>
      </c>
      <c r="F1076" s="16">
        <v>54000</v>
      </c>
    </row>
    <row r="1077" spans="1:6" x14ac:dyDescent="0.3">
      <c r="A1077" s="31" t="s">
        <v>11</v>
      </c>
      <c r="B1077" s="31" t="s">
        <v>7</v>
      </c>
      <c r="C1077" s="17">
        <v>42058</v>
      </c>
      <c r="D1077" s="16">
        <v>0</v>
      </c>
      <c r="E1077" s="16">
        <v>17.45</v>
      </c>
      <c r="F1077" s="16">
        <v>6800</v>
      </c>
    </row>
    <row r="1078" spans="1:6" x14ac:dyDescent="0.3">
      <c r="A1078" s="31" t="s">
        <v>11</v>
      </c>
      <c r="B1078" s="31" t="s">
        <v>7</v>
      </c>
      <c r="C1078" s="17">
        <v>42065</v>
      </c>
      <c r="D1078" s="16">
        <v>0</v>
      </c>
      <c r="E1078" s="16">
        <v>17.100000000000001</v>
      </c>
      <c r="F1078" s="16">
        <v>114600</v>
      </c>
    </row>
    <row r="1079" spans="1:6" x14ac:dyDescent="0.3">
      <c r="A1079" s="31" t="s">
        <v>11</v>
      </c>
      <c r="B1079" s="31" t="s">
        <v>7</v>
      </c>
      <c r="C1079" s="17">
        <v>42072</v>
      </c>
      <c r="D1079" s="16">
        <v>0</v>
      </c>
      <c r="E1079" s="16">
        <v>17.100000000000001</v>
      </c>
      <c r="F1079" s="16">
        <v>23100</v>
      </c>
    </row>
    <row r="1080" spans="1:6" x14ac:dyDescent="0.3">
      <c r="A1080" s="31" t="s">
        <v>11</v>
      </c>
      <c r="B1080" s="31" t="s">
        <v>7</v>
      </c>
      <c r="C1080" s="17">
        <v>42079</v>
      </c>
      <c r="D1080" s="16">
        <v>0</v>
      </c>
      <c r="E1080" s="16">
        <v>16.45</v>
      </c>
      <c r="F1080" s="16">
        <v>23300</v>
      </c>
    </row>
    <row r="1081" spans="1:6" x14ac:dyDescent="0.3">
      <c r="A1081" s="31" t="s">
        <v>11</v>
      </c>
      <c r="B1081" s="31" t="s">
        <v>7</v>
      </c>
      <c r="C1081" s="17">
        <v>42086</v>
      </c>
      <c r="D1081" s="16">
        <v>0</v>
      </c>
      <c r="E1081" s="16">
        <v>16.45</v>
      </c>
      <c r="F1081" s="16">
        <v>131200</v>
      </c>
    </row>
    <row r="1082" spans="1:6" x14ac:dyDescent="0.3">
      <c r="A1082" s="31" t="s">
        <v>11</v>
      </c>
      <c r="B1082" s="31" t="s">
        <v>7</v>
      </c>
      <c r="C1082" s="17">
        <v>42093</v>
      </c>
      <c r="D1082" s="16">
        <v>0</v>
      </c>
      <c r="E1082" s="16">
        <v>16.45</v>
      </c>
      <c r="F1082" s="16">
        <v>33000</v>
      </c>
    </row>
    <row r="1083" spans="1:6" x14ac:dyDescent="0.3">
      <c r="A1083" s="31" t="s">
        <v>11</v>
      </c>
      <c r="B1083" s="31" t="s">
        <v>7</v>
      </c>
      <c r="C1083" s="17">
        <v>42100</v>
      </c>
      <c r="D1083" s="16">
        <v>0</v>
      </c>
      <c r="E1083" s="16">
        <v>16.45</v>
      </c>
      <c r="F1083" s="16">
        <v>48900</v>
      </c>
    </row>
    <row r="1084" spans="1:6" x14ac:dyDescent="0.3">
      <c r="A1084" s="31" t="s">
        <v>11</v>
      </c>
      <c r="B1084" s="31" t="s">
        <v>7</v>
      </c>
      <c r="C1084" s="17">
        <v>42107</v>
      </c>
      <c r="D1084" s="16">
        <v>0</v>
      </c>
      <c r="E1084" s="16">
        <v>16.45</v>
      </c>
      <c r="F1084" s="16">
        <v>65000</v>
      </c>
    </row>
    <row r="1085" spans="1:6" x14ac:dyDescent="0.3">
      <c r="A1085" s="31" t="s">
        <v>11</v>
      </c>
      <c r="B1085" s="31" t="s">
        <v>7</v>
      </c>
      <c r="C1085" s="17">
        <v>42114</v>
      </c>
      <c r="D1085" s="16">
        <v>0</v>
      </c>
      <c r="E1085" s="16">
        <v>16.55</v>
      </c>
      <c r="F1085" s="16">
        <v>59300</v>
      </c>
    </row>
    <row r="1086" spans="1:6" x14ac:dyDescent="0.3">
      <c r="A1086" s="31" t="s">
        <v>11</v>
      </c>
      <c r="B1086" s="31" t="s">
        <v>7</v>
      </c>
      <c r="C1086" s="17">
        <v>42121</v>
      </c>
      <c r="D1086" s="16">
        <v>0</v>
      </c>
      <c r="E1086" s="16">
        <v>19.149999999999999</v>
      </c>
      <c r="F1086" s="16">
        <v>34600</v>
      </c>
    </row>
    <row r="1087" spans="1:6" x14ac:dyDescent="0.3">
      <c r="A1087" s="31" t="s">
        <v>11</v>
      </c>
      <c r="B1087" s="31" t="s">
        <v>7</v>
      </c>
      <c r="C1087" s="17">
        <v>42128</v>
      </c>
      <c r="D1087" s="16">
        <v>0</v>
      </c>
      <c r="E1087" s="16">
        <v>17.899999999999999</v>
      </c>
      <c r="F1087" s="16">
        <v>46800</v>
      </c>
    </row>
    <row r="1088" spans="1:6" x14ac:dyDescent="0.3">
      <c r="A1088" s="31" t="s">
        <v>11</v>
      </c>
      <c r="B1088" s="31" t="s">
        <v>7</v>
      </c>
      <c r="C1088" s="17">
        <v>42135</v>
      </c>
      <c r="D1088" s="16">
        <v>0</v>
      </c>
      <c r="E1088" s="16">
        <v>18.3</v>
      </c>
      <c r="F1088" s="16">
        <v>49400</v>
      </c>
    </row>
    <row r="1089" spans="1:6" x14ac:dyDescent="0.3">
      <c r="A1089" s="31" t="s">
        <v>11</v>
      </c>
      <c r="B1089" s="31" t="s">
        <v>7</v>
      </c>
      <c r="C1089" s="17">
        <v>42142</v>
      </c>
      <c r="D1089" s="16">
        <v>0</v>
      </c>
      <c r="E1089" s="16">
        <v>20.9</v>
      </c>
      <c r="F1089" s="16">
        <v>20600</v>
      </c>
    </row>
    <row r="1090" spans="1:6" x14ac:dyDescent="0.3">
      <c r="A1090" s="31" t="s">
        <v>11</v>
      </c>
      <c r="B1090" s="31" t="s">
        <v>7</v>
      </c>
      <c r="C1090" s="17">
        <v>42149</v>
      </c>
      <c r="D1090" s="16">
        <v>0</v>
      </c>
      <c r="E1090" s="16">
        <v>20.149999999999999</v>
      </c>
      <c r="F1090" s="16">
        <v>48400</v>
      </c>
    </row>
    <row r="1091" spans="1:6" x14ac:dyDescent="0.3">
      <c r="A1091" s="31" t="s">
        <v>11</v>
      </c>
      <c r="B1091" s="31" t="s">
        <v>7</v>
      </c>
      <c r="C1091" s="17">
        <v>42156</v>
      </c>
      <c r="D1091" s="16">
        <v>0</v>
      </c>
      <c r="E1091" s="16">
        <v>19</v>
      </c>
      <c r="F1091" s="16">
        <v>21100</v>
      </c>
    </row>
    <row r="1092" spans="1:6" x14ac:dyDescent="0.3">
      <c r="A1092" s="31" t="s">
        <v>11</v>
      </c>
      <c r="B1092" s="31" t="s">
        <v>7</v>
      </c>
      <c r="C1092" s="17">
        <v>42163</v>
      </c>
      <c r="D1092" s="16">
        <v>0</v>
      </c>
      <c r="E1092" s="16">
        <v>19.5</v>
      </c>
      <c r="F1092" s="16">
        <v>4500</v>
      </c>
    </row>
    <row r="1093" spans="1:6" x14ac:dyDescent="0.3">
      <c r="A1093" s="31" t="s">
        <v>11</v>
      </c>
      <c r="B1093" s="31" t="s">
        <v>7</v>
      </c>
      <c r="C1093" s="17">
        <v>42170</v>
      </c>
      <c r="D1093" s="16">
        <v>0</v>
      </c>
      <c r="E1093" s="16">
        <v>20.9</v>
      </c>
      <c r="F1093" s="16">
        <v>12100</v>
      </c>
    </row>
    <row r="1094" spans="1:6" x14ac:dyDescent="0.3">
      <c r="A1094" s="31" t="s">
        <v>11</v>
      </c>
      <c r="B1094" s="31" t="s">
        <v>7</v>
      </c>
      <c r="C1094" s="17">
        <v>42177</v>
      </c>
      <c r="D1094" s="16">
        <v>0</v>
      </c>
      <c r="E1094" s="16">
        <v>19.95</v>
      </c>
      <c r="F1094" s="16">
        <v>13300</v>
      </c>
    </row>
    <row r="1095" spans="1:6" x14ac:dyDescent="0.3">
      <c r="A1095" s="31" t="s">
        <v>11</v>
      </c>
      <c r="B1095" s="31" t="s">
        <v>7</v>
      </c>
      <c r="C1095" s="17">
        <v>42184</v>
      </c>
      <c r="D1095" s="16">
        <v>0</v>
      </c>
      <c r="E1095" s="16">
        <v>20.8</v>
      </c>
      <c r="F1095" s="16">
        <v>33400</v>
      </c>
    </row>
    <row r="1096" spans="1:6" x14ac:dyDescent="0.3">
      <c r="A1096" s="31" t="s">
        <v>11</v>
      </c>
      <c r="B1096" s="31" t="s">
        <v>7</v>
      </c>
      <c r="C1096" s="17">
        <v>42191</v>
      </c>
      <c r="D1096" s="16">
        <v>0</v>
      </c>
      <c r="E1096" s="16">
        <v>22.95</v>
      </c>
      <c r="F1096" s="16">
        <v>107600</v>
      </c>
    </row>
    <row r="1097" spans="1:6" x14ac:dyDescent="0.3">
      <c r="A1097" s="31" t="s">
        <v>11</v>
      </c>
      <c r="B1097" s="31" t="s">
        <v>7</v>
      </c>
      <c r="C1097" s="17">
        <v>42198</v>
      </c>
      <c r="D1097" s="16">
        <v>0</v>
      </c>
      <c r="E1097" s="16">
        <v>23</v>
      </c>
      <c r="F1097" s="16">
        <v>1200</v>
      </c>
    </row>
    <row r="1098" spans="1:6" x14ac:dyDescent="0.3">
      <c r="A1098" s="31" t="s">
        <v>11</v>
      </c>
      <c r="B1098" s="31" t="s">
        <v>7</v>
      </c>
      <c r="C1098" s="17">
        <v>42205</v>
      </c>
      <c r="D1098" s="16">
        <v>0</v>
      </c>
      <c r="E1098" s="16">
        <v>22.95</v>
      </c>
      <c r="F1098" s="16">
        <v>9900</v>
      </c>
    </row>
    <row r="1099" spans="1:6" x14ac:dyDescent="0.3">
      <c r="A1099" s="31" t="s">
        <v>11</v>
      </c>
      <c r="B1099" s="31" t="s">
        <v>7</v>
      </c>
      <c r="C1099" s="17">
        <v>42212</v>
      </c>
      <c r="D1099" s="16">
        <v>0</v>
      </c>
      <c r="E1099" s="16">
        <v>23.1</v>
      </c>
      <c r="F1099" s="16">
        <v>18300</v>
      </c>
    </row>
    <row r="1100" spans="1:6" x14ac:dyDescent="0.3">
      <c r="A1100" s="31" t="s">
        <v>11</v>
      </c>
      <c r="B1100" s="31" t="s">
        <v>7</v>
      </c>
      <c r="C1100" s="17">
        <v>42219</v>
      </c>
      <c r="D1100" s="16">
        <v>0</v>
      </c>
      <c r="E1100" s="16">
        <v>22</v>
      </c>
      <c r="F1100" s="16">
        <v>6000</v>
      </c>
    </row>
    <row r="1101" spans="1:6" x14ac:dyDescent="0.3">
      <c r="A1101" s="31" t="s">
        <v>11</v>
      </c>
      <c r="B1101" s="31" t="s">
        <v>7</v>
      </c>
      <c r="C1101" s="17">
        <v>42226</v>
      </c>
      <c r="D1101" s="16">
        <v>0</v>
      </c>
      <c r="E1101" s="16">
        <v>21.75</v>
      </c>
      <c r="F1101" s="16">
        <v>13600</v>
      </c>
    </row>
    <row r="1102" spans="1:6" x14ac:dyDescent="0.3">
      <c r="A1102" s="31" t="s">
        <v>11</v>
      </c>
      <c r="B1102" s="31" t="s">
        <v>7</v>
      </c>
      <c r="C1102" s="17">
        <v>42233</v>
      </c>
      <c r="D1102" s="16">
        <v>0</v>
      </c>
      <c r="E1102" s="16">
        <v>23.25</v>
      </c>
      <c r="F1102" s="16">
        <v>18400</v>
      </c>
    </row>
    <row r="1103" spans="1:6" x14ac:dyDescent="0.3">
      <c r="A1103" s="31" t="s">
        <v>11</v>
      </c>
      <c r="B1103" s="31" t="s">
        <v>7</v>
      </c>
      <c r="C1103" s="17">
        <v>42240</v>
      </c>
      <c r="D1103" s="16">
        <v>0</v>
      </c>
      <c r="E1103" s="16">
        <v>26</v>
      </c>
      <c r="F1103" s="16">
        <v>5600</v>
      </c>
    </row>
    <row r="1104" spans="1:6" x14ac:dyDescent="0.3">
      <c r="A1104" s="31" t="s">
        <v>11</v>
      </c>
      <c r="B1104" s="31" t="s">
        <v>7</v>
      </c>
      <c r="C1104" s="17">
        <v>42247</v>
      </c>
      <c r="D1104" s="16">
        <v>0</v>
      </c>
      <c r="E1104" s="16">
        <v>24.2</v>
      </c>
      <c r="F1104" s="16">
        <v>29600</v>
      </c>
    </row>
    <row r="1105" spans="1:6" x14ac:dyDescent="0.3">
      <c r="A1105" s="31" t="s">
        <v>11</v>
      </c>
      <c r="B1105" s="31" t="s">
        <v>7</v>
      </c>
      <c r="C1105" s="17">
        <v>42254</v>
      </c>
      <c r="D1105" s="16">
        <v>0</v>
      </c>
      <c r="E1105" s="16">
        <v>26.1</v>
      </c>
      <c r="F1105" s="16">
        <v>28000</v>
      </c>
    </row>
    <row r="1106" spans="1:6" x14ac:dyDescent="0.3">
      <c r="A1106" s="31" t="s">
        <v>11</v>
      </c>
      <c r="B1106" s="31" t="s">
        <v>7</v>
      </c>
      <c r="C1106" s="17">
        <v>42261</v>
      </c>
      <c r="D1106" s="16">
        <v>0</v>
      </c>
      <c r="E1106" s="16">
        <v>30</v>
      </c>
      <c r="F1106" s="16">
        <v>82800</v>
      </c>
    </row>
    <row r="1107" spans="1:6" x14ac:dyDescent="0.3">
      <c r="A1107" s="31" t="s">
        <v>11</v>
      </c>
      <c r="B1107" s="31" t="s">
        <v>7</v>
      </c>
      <c r="C1107" s="17">
        <v>42268</v>
      </c>
      <c r="D1107" s="16">
        <v>0</v>
      </c>
      <c r="E1107" s="16">
        <v>32.049999999999997</v>
      </c>
      <c r="F1107" s="16">
        <v>51000</v>
      </c>
    </row>
    <row r="1108" spans="1:6" x14ac:dyDescent="0.3">
      <c r="A1108" s="31" t="s">
        <v>11</v>
      </c>
      <c r="B1108" s="31" t="s">
        <v>7</v>
      </c>
      <c r="C1108" s="17">
        <v>42275</v>
      </c>
      <c r="D1108" s="16">
        <v>0</v>
      </c>
      <c r="E1108" s="16">
        <v>31.85</v>
      </c>
      <c r="F1108" s="16">
        <v>9800</v>
      </c>
    </row>
    <row r="1109" spans="1:6" x14ac:dyDescent="0.3">
      <c r="A1109" s="31" t="s">
        <v>11</v>
      </c>
      <c r="B1109" s="31" t="s">
        <v>7</v>
      </c>
      <c r="C1109" s="17">
        <v>42282</v>
      </c>
      <c r="D1109" s="16">
        <v>0</v>
      </c>
      <c r="E1109" s="16">
        <v>29.95</v>
      </c>
      <c r="F1109" s="16">
        <v>27600</v>
      </c>
    </row>
    <row r="1110" spans="1:6" x14ac:dyDescent="0.3">
      <c r="A1110" s="31" t="s">
        <v>11</v>
      </c>
      <c r="B1110" s="31" t="s">
        <v>7</v>
      </c>
      <c r="C1110" s="17">
        <v>42289</v>
      </c>
      <c r="D1110" s="16">
        <v>0</v>
      </c>
      <c r="E1110" s="16">
        <v>30</v>
      </c>
      <c r="F1110" s="16">
        <v>37700</v>
      </c>
    </row>
    <row r="1111" spans="1:6" x14ac:dyDescent="0.3">
      <c r="A1111" s="31" t="s">
        <v>11</v>
      </c>
      <c r="B1111" s="31" t="s">
        <v>7</v>
      </c>
      <c r="C1111" s="17">
        <v>42296</v>
      </c>
      <c r="D1111" s="16">
        <v>0</v>
      </c>
      <c r="E1111" s="16">
        <v>29.6</v>
      </c>
      <c r="F1111" s="16">
        <v>20800</v>
      </c>
    </row>
    <row r="1112" spans="1:6" x14ac:dyDescent="0.3">
      <c r="A1112" s="31" t="s">
        <v>11</v>
      </c>
      <c r="B1112" s="31" t="s">
        <v>7</v>
      </c>
      <c r="C1112" s="17">
        <v>42303</v>
      </c>
      <c r="D1112" s="16">
        <v>0</v>
      </c>
      <c r="E1112" s="16">
        <v>31.9</v>
      </c>
      <c r="F1112" s="16">
        <v>31800</v>
      </c>
    </row>
    <row r="1113" spans="1:6" x14ac:dyDescent="0.3">
      <c r="A1113" s="31" t="s">
        <v>11</v>
      </c>
      <c r="B1113" s="31" t="s">
        <v>7</v>
      </c>
      <c r="C1113" s="17">
        <v>42310</v>
      </c>
      <c r="D1113" s="16">
        <v>0</v>
      </c>
      <c r="E1113" s="16">
        <v>31.4</v>
      </c>
      <c r="F1113" s="16">
        <v>14500</v>
      </c>
    </row>
    <row r="1114" spans="1:6" x14ac:dyDescent="0.3">
      <c r="A1114" s="31" t="s">
        <v>11</v>
      </c>
      <c r="B1114" s="31" t="s">
        <v>7</v>
      </c>
      <c r="C1114" s="17">
        <v>42317</v>
      </c>
      <c r="D1114" s="16">
        <v>0</v>
      </c>
      <c r="E1114" s="16">
        <v>30.7</v>
      </c>
      <c r="F1114" s="16">
        <v>27200</v>
      </c>
    </row>
    <row r="1115" spans="1:6" x14ac:dyDescent="0.3">
      <c r="A1115" s="31" t="s">
        <v>11</v>
      </c>
      <c r="B1115" s="31" t="s">
        <v>7</v>
      </c>
      <c r="C1115" s="17">
        <v>42324</v>
      </c>
      <c r="D1115" s="16">
        <v>0</v>
      </c>
      <c r="E1115" s="16">
        <v>30.5</v>
      </c>
      <c r="F1115" s="16">
        <v>24600</v>
      </c>
    </row>
    <row r="1116" spans="1:6" x14ac:dyDescent="0.3">
      <c r="A1116" s="31" t="s">
        <v>11</v>
      </c>
      <c r="B1116" s="31" t="s">
        <v>7</v>
      </c>
      <c r="C1116" s="17">
        <v>42331</v>
      </c>
      <c r="D1116" s="16">
        <v>0</v>
      </c>
      <c r="E1116" s="16">
        <v>31</v>
      </c>
      <c r="F1116" s="16">
        <v>86500</v>
      </c>
    </row>
    <row r="1117" spans="1:6" x14ac:dyDescent="0.3">
      <c r="A1117" s="31" t="s">
        <v>11</v>
      </c>
      <c r="B1117" s="31" t="s">
        <v>7</v>
      </c>
      <c r="C1117" s="17">
        <v>42338</v>
      </c>
      <c r="D1117" s="16">
        <v>0</v>
      </c>
      <c r="E1117" s="16">
        <v>32.9</v>
      </c>
      <c r="F1117" s="16">
        <v>71100</v>
      </c>
    </row>
    <row r="1118" spans="1:6" x14ac:dyDescent="0.3">
      <c r="A1118" s="31" t="s">
        <v>11</v>
      </c>
      <c r="B1118" s="31" t="s">
        <v>7</v>
      </c>
      <c r="C1118" s="17">
        <v>42345</v>
      </c>
      <c r="D1118" s="16">
        <v>0</v>
      </c>
      <c r="E1118" s="16">
        <v>31.8</v>
      </c>
      <c r="F1118" s="16">
        <v>28400</v>
      </c>
    </row>
    <row r="1119" spans="1:6" x14ac:dyDescent="0.3">
      <c r="A1119" s="31" t="s">
        <v>11</v>
      </c>
      <c r="B1119" s="31" t="s">
        <v>7</v>
      </c>
      <c r="C1119" s="17">
        <v>42352</v>
      </c>
      <c r="D1119" s="16">
        <v>0</v>
      </c>
      <c r="E1119" s="16">
        <v>32.700000000000003</v>
      </c>
      <c r="F1119" s="16">
        <v>43500</v>
      </c>
    </row>
    <row r="1120" spans="1:6" x14ac:dyDescent="0.3">
      <c r="A1120" s="31" t="s">
        <v>11</v>
      </c>
      <c r="B1120" s="31" t="s">
        <v>7</v>
      </c>
      <c r="C1120" s="17">
        <v>42359</v>
      </c>
      <c r="D1120" s="16">
        <v>0</v>
      </c>
      <c r="E1120" s="16">
        <v>33.5</v>
      </c>
      <c r="F1120" s="16">
        <v>56600</v>
      </c>
    </row>
    <row r="1121" spans="1:6" x14ac:dyDescent="0.3">
      <c r="A1121" s="31" t="s">
        <v>11</v>
      </c>
      <c r="B1121" s="31" t="s">
        <v>7</v>
      </c>
      <c r="C1121" s="17">
        <v>42366</v>
      </c>
      <c r="D1121" s="16">
        <v>0</v>
      </c>
      <c r="E1121" s="16">
        <v>34.200000000000003</v>
      </c>
      <c r="F1121" s="16">
        <v>36500</v>
      </c>
    </row>
    <row r="1122" spans="1:6" x14ac:dyDescent="0.3">
      <c r="A1122" s="31" t="s">
        <v>11</v>
      </c>
      <c r="B1122" s="31" t="s">
        <v>7</v>
      </c>
      <c r="C1122" s="17">
        <v>42373</v>
      </c>
      <c r="D1122" s="16">
        <v>0</v>
      </c>
      <c r="E1122" s="16">
        <v>34.799999999999997</v>
      </c>
      <c r="F1122" s="16">
        <v>13400</v>
      </c>
    </row>
    <row r="1123" spans="1:6" x14ac:dyDescent="0.3">
      <c r="A1123" s="31" t="s">
        <v>11</v>
      </c>
      <c r="B1123" s="31" t="s">
        <v>7</v>
      </c>
      <c r="C1123" s="17">
        <v>42380</v>
      </c>
      <c r="D1123" s="16">
        <v>0</v>
      </c>
      <c r="E1123" s="16">
        <v>32.299999999999997</v>
      </c>
      <c r="F1123" s="16">
        <v>18600</v>
      </c>
    </row>
    <row r="1124" spans="1:6" x14ac:dyDescent="0.3">
      <c r="A1124" s="31" t="s">
        <v>11</v>
      </c>
      <c r="B1124" s="31" t="s">
        <v>7</v>
      </c>
      <c r="C1124" s="17">
        <v>42387</v>
      </c>
      <c r="D1124" s="16">
        <v>0</v>
      </c>
      <c r="E1124" s="16">
        <v>32.9</v>
      </c>
      <c r="F1124" s="16">
        <v>15100</v>
      </c>
    </row>
    <row r="1125" spans="1:6" x14ac:dyDescent="0.3">
      <c r="A1125" s="31" t="s">
        <v>11</v>
      </c>
      <c r="B1125" s="31" t="s">
        <v>7</v>
      </c>
      <c r="C1125" s="17">
        <v>42394</v>
      </c>
      <c r="D1125" s="16">
        <v>0</v>
      </c>
      <c r="E1125" s="16">
        <v>33.1</v>
      </c>
      <c r="F1125" s="16">
        <v>49500</v>
      </c>
    </row>
    <row r="1126" spans="1:6" x14ac:dyDescent="0.3">
      <c r="A1126" s="31" t="s">
        <v>11</v>
      </c>
      <c r="B1126" s="31" t="s">
        <v>7</v>
      </c>
      <c r="C1126" s="17">
        <v>42401</v>
      </c>
      <c r="D1126" s="16">
        <v>0</v>
      </c>
      <c r="E1126" s="16">
        <v>33.299999999999997</v>
      </c>
      <c r="F1126" s="16">
        <v>7000</v>
      </c>
    </row>
    <row r="1127" spans="1:6" x14ac:dyDescent="0.3">
      <c r="A1127" s="31" t="s">
        <v>11</v>
      </c>
      <c r="B1127" s="31" t="s">
        <v>7</v>
      </c>
      <c r="C1127" s="17">
        <v>42408</v>
      </c>
      <c r="D1127" s="16">
        <v>0</v>
      </c>
      <c r="E1127" s="16">
        <v>34.700000000000003</v>
      </c>
      <c r="F1127" s="16">
        <v>35200</v>
      </c>
    </row>
    <row r="1128" spans="1:6" x14ac:dyDescent="0.3">
      <c r="A1128" s="31" t="s">
        <v>11</v>
      </c>
      <c r="B1128" s="31" t="s">
        <v>7</v>
      </c>
      <c r="C1128" s="17">
        <v>42415</v>
      </c>
      <c r="D1128" s="16">
        <v>0</v>
      </c>
      <c r="E1128" s="16">
        <v>37</v>
      </c>
      <c r="F1128" s="16">
        <v>6300</v>
      </c>
    </row>
    <row r="1129" spans="1:6" x14ac:dyDescent="0.3">
      <c r="A1129" s="31" t="s">
        <v>11</v>
      </c>
      <c r="B1129" s="31" t="s">
        <v>7</v>
      </c>
      <c r="C1129" s="17">
        <v>42422</v>
      </c>
      <c r="D1129" s="16">
        <v>0</v>
      </c>
      <c r="E1129" s="16">
        <v>38</v>
      </c>
      <c r="F1129" s="16">
        <v>4000</v>
      </c>
    </row>
    <row r="1130" spans="1:6" x14ac:dyDescent="0.3">
      <c r="A1130" s="31" t="s">
        <v>11</v>
      </c>
      <c r="B1130" s="31" t="s">
        <v>7</v>
      </c>
      <c r="C1130" s="17">
        <v>42429</v>
      </c>
      <c r="D1130" s="16">
        <v>0</v>
      </c>
      <c r="E1130" s="16">
        <v>36</v>
      </c>
      <c r="F1130" s="16">
        <v>16400</v>
      </c>
    </row>
    <row r="1131" spans="1:6" x14ac:dyDescent="0.3">
      <c r="A1131" s="31" t="s">
        <v>11</v>
      </c>
      <c r="B1131" s="31" t="s">
        <v>7</v>
      </c>
      <c r="C1131" s="17">
        <v>42436</v>
      </c>
      <c r="D1131" s="16">
        <v>0</v>
      </c>
      <c r="E1131" s="16">
        <v>38.200000000000003</v>
      </c>
      <c r="F1131" s="16">
        <v>14500</v>
      </c>
    </row>
    <row r="1132" spans="1:6" x14ac:dyDescent="0.3">
      <c r="A1132" s="31" t="s">
        <v>11</v>
      </c>
      <c r="B1132" s="31" t="s">
        <v>7</v>
      </c>
      <c r="C1132" s="17">
        <v>42443</v>
      </c>
      <c r="D1132" s="16">
        <v>0</v>
      </c>
      <c r="E1132" s="16">
        <v>37.5</v>
      </c>
      <c r="F1132" s="16">
        <v>11400</v>
      </c>
    </row>
    <row r="1133" spans="1:6" x14ac:dyDescent="0.3">
      <c r="A1133" s="31" t="s">
        <v>11</v>
      </c>
      <c r="B1133" s="31" t="s">
        <v>7</v>
      </c>
      <c r="C1133" s="17">
        <v>42450</v>
      </c>
      <c r="D1133" s="16">
        <v>0</v>
      </c>
      <c r="E1133" s="16">
        <v>37.9</v>
      </c>
      <c r="F1133" s="16">
        <v>68200</v>
      </c>
    </row>
    <row r="1134" spans="1:6" x14ac:dyDescent="0.3">
      <c r="A1134" s="31" t="s">
        <v>11</v>
      </c>
      <c r="B1134" s="31" t="s">
        <v>7</v>
      </c>
      <c r="C1134" s="17">
        <v>42457</v>
      </c>
      <c r="D1134" s="16">
        <v>0</v>
      </c>
      <c r="E1134" s="16">
        <v>39.200000000000003</v>
      </c>
      <c r="F1134" s="16">
        <v>25100</v>
      </c>
    </row>
    <row r="1135" spans="1:6" x14ac:dyDescent="0.3">
      <c r="A1135" s="31" t="s">
        <v>11</v>
      </c>
      <c r="B1135" s="31" t="s">
        <v>7</v>
      </c>
      <c r="C1135" s="17">
        <v>42464</v>
      </c>
      <c r="D1135" s="16">
        <v>0</v>
      </c>
      <c r="E1135" s="16">
        <v>39.4</v>
      </c>
      <c r="F1135" s="16">
        <v>25500</v>
      </c>
    </row>
    <row r="1136" spans="1:6" x14ac:dyDescent="0.3">
      <c r="A1136" s="31" t="s">
        <v>11</v>
      </c>
      <c r="B1136" s="31" t="s">
        <v>7</v>
      </c>
      <c r="C1136" s="17">
        <v>42471</v>
      </c>
      <c r="D1136" s="16">
        <v>0</v>
      </c>
      <c r="E1136" s="16">
        <v>39.799999999999997</v>
      </c>
      <c r="F1136" s="16">
        <v>21900</v>
      </c>
    </row>
    <row r="1137" spans="1:6" x14ac:dyDescent="0.3">
      <c r="A1137" s="31" t="s">
        <v>11</v>
      </c>
      <c r="B1137" s="31" t="s">
        <v>7</v>
      </c>
      <c r="C1137" s="17">
        <v>42478</v>
      </c>
      <c r="D1137" s="16">
        <v>0</v>
      </c>
      <c r="E1137" s="16">
        <v>40.4</v>
      </c>
      <c r="F1137" s="16">
        <v>26300</v>
      </c>
    </row>
    <row r="1138" spans="1:6" x14ac:dyDescent="0.3">
      <c r="A1138" s="31" t="s">
        <v>11</v>
      </c>
      <c r="B1138" s="31" t="s">
        <v>7</v>
      </c>
      <c r="C1138" s="17">
        <v>42485</v>
      </c>
      <c r="D1138" s="16">
        <v>0</v>
      </c>
      <c r="E1138" s="16">
        <v>41.5</v>
      </c>
      <c r="F1138" s="16">
        <v>88100</v>
      </c>
    </row>
    <row r="1139" spans="1:6" x14ac:dyDescent="0.3">
      <c r="A1139" s="31" t="s">
        <v>11</v>
      </c>
      <c r="B1139" s="31" t="s">
        <v>7</v>
      </c>
      <c r="C1139" s="17">
        <v>42492</v>
      </c>
      <c r="D1139" s="16">
        <v>0</v>
      </c>
      <c r="E1139" s="16">
        <v>41</v>
      </c>
      <c r="F1139" s="16">
        <v>23300</v>
      </c>
    </row>
    <row r="1140" spans="1:6" x14ac:dyDescent="0.3">
      <c r="A1140" s="31" t="s">
        <v>11</v>
      </c>
      <c r="B1140" s="31" t="s">
        <v>7</v>
      </c>
      <c r="C1140" s="17">
        <v>42499</v>
      </c>
      <c r="D1140" s="16">
        <v>0</v>
      </c>
      <c r="E1140" s="16">
        <v>41.8</v>
      </c>
      <c r="F1140" s="16">
        <v>33600</v>
      </c>
    </row>
    <row r="1141" spans="1:6" x14ac:dyDescent="0.3">
      <c r="A1141" s="31" t="s">
        <v>11</v>
      </c>
      <c r="B1141" s="31" t="s">
        <v>7</v>
      </c>
      <c r="C1141" s="17">
        <v>42506</v>
      </c>
      <c r="D1141" s="16">
        <v>0</v>
      </c>
      <c r="E1141" s="16">
        <v>40.5</v>
      </c>
      <c r="F1141" s="16">
        <v>19400</v>
      </c>
    </row>
    <row r="1142" spans="1:6" x14ac:dyDescent="0.3">
      <c r="A1142" s="31" t="s">
        <v>11</v>
      </c>
      <c r="B1142" s="31" t="s">
        <v>7</v>
      </c>
      <c r="C1142" s="17">
        <v>42513</v>
      </c>
      <c r="D1142" s="16">
        <v>0</v>
      </c>
      <c r="E1142" s="16">
        <v>41.1</v>
      </c>
      <c r="F1142" s="16">
        <v>13700</v>
      </c>
    </row>
    <row r="1143" spans="1:6" x14ac:dyDescent="0.3">
      <c r="A1143" s="31" t="s">
        <v>11</v>
      </c>
      <c r="B1143" s="31" t="s">
        <v>7</v>
      </c>
      <c r="C1143" s="17">
        <v>42520</v>
      </c>
      <c r="D1143" s="16">
        <v>0</v>
      </c>
      <c r="E1143" s="16">
        <v>40.200000000000003</v>
      </c>
      <c r="F1143" s="16">
        <v>16800</v>
      </c>
    </row>
    <row r="1144" spans="1:6" x14ac:dyDescent="0.3">
      <c r="A1144" s="31" t="s">
        <v>11</v>
      </c>
      <c r="B1144" s="31" t="s">
        <v>7</v>
      </c>
      <c r="C1144" s="17">
        <v>42527</v>
      </c>
      <c r="D1144" s="16">
        <v>0</v>
      </c>
      <c r="E1144" s="16">
        <v>40.5</v>
      </c>
      <c r="F1144" s="16">
        <v>18800</v>
      </c>
    </row>
    <row r="1145" spans="1:6" x14ac:dyDescent="0.3">
      <c r="A1145" s="31" t="s">
        <v>11</v>
      </c>
      <c r="B1145" s="31" t="s">
        <v>7</v>
      </c>
      <c r="C1145" s="17">
        <v>42534</v>
      </c>
      <c r="D1145" s="16">
        <v>0</v>
      </c>
      <c r="E1145" s="16">
        <v>40.4</v>
      </c>
      <c r="F1145" s="16">
        <v>10000</v>
      </c>
    </row>
    <row r="1146" spans="1:6" x14ac:dyDescent="0.3">
      <c r="A1146" s="31" t="s">
        <v>11</v>
      </c>
      <c r="B1146" s="31" t="s">
        <v>7</v>
      </c>
      <c r="C1146" s="17">
        <v>42541</v>
      </c>
      <c r="D1146" s="16">
        <v>0</v>
      </c>
      <c r="E1146" s="16">
        <v>39.299999999999997</v>
      </c>
      <c r="F1146" s="16">
        <v>5900</v>
      </c>
    </row>
    <row r="1147" spans="1:6" x14ac:dyDescent="0.3">
      <c r="A1147" s="31" t="s">
        <v>11</v>
      </c>
      <c r="B1147" s="31" t="s">
        <v>7</v>
      </c>
      <c r="C1147" s="17">
        <v>42548</v>
      </c>
      <c r="D1147" s="16">
        <v>0</v>
      </c>
      <c r="E1147" s="16">
        <v>41.9</v>
      </c>
      <c r="F1147" s="16">
        <v>22300</v>
      </c>
    </row>
    <row r="1148" spans="1:6" x14ac:dyDescent="0.3">
      <c r="A1148" s="31" t="s">
        <v>11</v>
      </c>
      <c r="B1148" s="31" t="s">
        <v>7</v>
      </c>
      <c r="C1148" s="17">
        <v>42555</v>
      </c>
      <c r="D1148" s="16">
        <v>0</v>
      </c>
      <c r="E1148" s="16">
        <v>42.5</v>
      </c>
      <c r="F1148" s="16">
        <v>44800</v>
      </c>
    </row>
    <row r="1149" spans="1:6" x14ac:dyDescent="0.3">
      <c r="A1149" s="31" t="s">
        <v>11</v>
      </c>
      <c r="B1149" s="31" t="s">
        <v>7</v>
      </c>
      <c r="C1149" s="17">
        <v>42562</v>
      </c>
      <c r="D1149" s="16">
        <v>0</v>
      </c>
      <c r="E1149" s="16">
        <v>42.5</v>
      </c>
      <c r="F1149" s="16">
        <v>23000</v>
      </c>
    </row>
    <row r="1150" spans="1:6" x14ac:dyDescent="0.3">
      <c r="A1150" s="31" t="s">
        <v>11</v>
      </c>
      <c r="B1150" s="31" t="s">
        <v>7</v>
      </c>
      <c r="C1150" s="17">
        <v>42569</v>
      </c>
      <c r="D1150" s="16">
        <v>0</v>
      </c>
      <c r="E1150" s="16">
        <v>41.1</v>
      </c>
      <c r="F1150" s="16">
        <v>17000</v>
      </c>
    </row>
    <row r="1151" spans="1:6" x14ac:dyDescent="0.3">
      <c r="A1151" s="31" t="s">
        <v>11</v>
      </c>
      <c r="B1151" s="31" t="s">
        <v>7</v>
      </c>
      <c r="C1151" s="17">
        <v>42576</v>
      </c>
      <c r="D1151" s="16">
        <v>0</v>
      </c>
      <c r="E1151" s="16">
        <v>42</v>
      </c>
      <c r="F1151" s="16">
        <v>17400</v>
      </c>
    </row>
    <row r="1152" spans="1:6" x14ac:dyDescent="0.3">
      <c r="A1152" s="31" t="s">
        <v>11</v>
      </c>
      <c r="B1152" s="31" t="s">
        <v>7</v>
      </c>
      <c r="C1152" s="17">
        <v>42583</v>
      </c>
      <c r="D1152" s="16">
        <v>0</v>
      </c>
      <c r="E1152" s="16">
        <v>40.200000000000003</v>
      </c>
      <c r="F1152" s="16">
        <v>14300</v>
      </c>
    </row>
    <row r="1153" spans="1:6" x14ac:dyDescent="0.3">
      <c r="A1153" s="31" t="s">
        <v>11</v>
      </c>
      <c r="B1153" s="31" t="s">
        <v>7</v>
      </c>
      <c r="C1153" s="17">
        <v>42590</v>
      </c>
      <c r="D1153" s="16">
        <v>0</v>
      </c>
      <c r="E1153" s="16">
        <v>40.299999999999997</v>
      </c>
      <c r="F1153" s="16">
        <v>51300</v>
      </c>
    </row>
    <row r="1154" spans="1:6" x14ac:dyDescent="0.3">
      <c r="A1154" s="31" t="s">
        <v>11</v>
      </c>
      <c r="B1154" s="31" t="s">
        <v>7</v>
      </c>
      <c r="C1154" s="17">
        <v>42597</v>
      </c>
      <c r="D1154" s="16">
        <v>0</v>
      </c>
      <c r="E1154" s="16">
        <v>39.799999999999997</v>
      </c>
      <c r="F1154" s="16">
        <v>32900</v>
      </c>
    </row>
    <row r="1155" spans="1:6" x14ac:dyDescent="0.3">
      <c r="A1155" s="31" t="s">
        <v>11</v>
      </c>
      <c r="B1155" s="31" t="s">
        <v>7</v>
      </c>
      <c r="C1155" s="17">
        <v>42604</v>
      </c>
      <c r="D1155" s="16">
        <v>0</v>
      </c>
      <c r="E1155" s="16">
        <v>39.4</v>
      </c>
      <c r="F1155" s="16">
        <v>17700</v>
      </c>
    </row>
    <row r="1156" spans="1:6" x14ac:dyDescent="0.3">
      <c r="A1156" s="31" t="s">
        <v>11</v>
      </c>
      <c r="B1156" s="31" t="s">
        <v>7</v>
      </c>
      <c r="C1156" s="17">
        <v>42611</v>
      </c>
      <c r="D1156" s="16">
        <v>0</v>
      </c>
      <c r="E1156" s="16">
        <v>38.9</v>
      </c>
      <c r="F1156" s="16">
        <v>7400</v>
      </c>
    </row>
    <row r="1157" spans="1:6" x14ac:dyDescent="0.3">
      <c r="A1157" s="31" t="s">
        <v>11</v>
      </c>
      <c r="B1157" s="31" t="s">
        <v>7</v>
      </c>
      <c r="C1157" s="17">
        <v>42618</v>
      </c>
      <c r="D1157" s="16">
        <v>0</v>
      </c>
      <c r="E1157" s="16">
        <v>37.9</v>
      </c>
      <c r="F1157" s="16">
        <v>51500</v>
      </c>
    </row>
    <row r="1158" spans="1:6" x14ac:dyDescent="0.3">
      <c r="A1158" s="31" t="s">
        <v>11</v>
      </c>
      <c r="B1158" s="31" t="s">
        <v>7</v>
      </c>
      <c r="C1158" s="17">
        <v>42625</v>
      </c>
      <c r="D1158" s="16">
        <v>0</v>
      </c>
      <c r="E1158" s="16">
        <v>37</v>
      </c>
      <c r="F1158" s="16">
        <v>36400</v>
      </c>
    </row>
    <row r="1159" spans="1:6" x14ac:dyDescent="0.3">
      <c r="A1159" s="31" t="s">
        <v>11</v>
      </c>
      <c r="B1159" s="31" t="s">
        <v>7</v>
      </c>
      <c r="C1159" s="17">
        <v>42632</v>
      </c>
      <c r="D1159" s="16">
        <v>0</v>
      </c>
      <c r="E1159" s="16">
        <v>35.799999999999997</v>
      </c>
      <c r="F1159" s="16">
        <v>64400</v>
      </c>
    </row>
    <row r="1160" spans="1:6" x14ac:dyDescent="0.3">
      <c r="A1160" s="31" t="s">
        <v>11</v>
      </c>
      <c r="B1160" s="31" t="s">
        <v>7</v>
      </c>
      <c r="C1160" s="17">
        <v>42639</v>
      </c>
      <c r="D1160" s="16">
        <v>0</v>
      </c>
      <c r="E1160" s="16">
        <v>36.299999999999997</v>
      </c>
      <c r="F1160" s="16">
        <v>109600</v>
      </c>
    </row>
    <row r="1161" spans="1:6" x14ac:dyDescent="0.3">
      <c r="A1161" s="31" t="s">
        <v>11</v>
      </c>
      <c r="B1161" s="31" t="s">
        <v>7</v>
      </c>
      <c r="C1161" s="17">
        <v>42646</v>
      </c>
      <c r="D1161" s="16">
        <v>0</v>
      </c>
      <c r="E1161" s="16">
        <v>36.5</v>
      </c>
      <c r="F1161" s="16">
        <v>52600</v>
      </c>
    </row>
    <row r="1162" spans="1:6" x14ac:dyDescent="0.3">
      <c r="A1162" s="31" t="s">
        <v>11</v>
      </c>
      <c r="B1162" s="31" t="s">
        <v>7</v>
      </c>
      <c r="C1162" s="17">
        <v>42653</v>
      </c>
      <c r="D1162" s="16">
        <v>0</v>
      </c>
      <c r="E1162" s="16">
        <v>35.200000000000003</v>
      </c>
      <c r="F1162" s="16">
        <v>24600</v>
      </c>
    </row>
    <row r="1163" spans="1:6" x14ac:dyDescent="0.3">
      <c r="A1163" s="31" t="s">
        <v>11</v>
      </c>
      <c r="B1163" s="31" t="s">
        <v>7</v>
      </c>
      <c r="C1163" s="17">
        <v>42660</v>
      </c>
      <c r="D1163" s="16">
        <v>0</v>
      </c>
      <c r="E1163" s="16">
        <v>35.1</v>
      </c>
      <c r="F1163" s="16">
        <v>46500</v>
      </c>
    </row>
    <row r="1164" spans="1:6" x14ac:dyDescent="0.3">
      <c r="A1164" s="31" t="s">
        <v>11</v>
      </c>
      <c r="B1164" s="31" t="s">
        <v>7</v>
      </c>
      <c r="C1164" s="17">
        <v>42667</v>
      </c>
      <c r="D1164" s="16">
        <v>0</v>
      </c>
      <c r="E1164" s="16">
        <v>35.4</v>
      </c>
      <c r="F1164" s="16">
        <v>218900</v>
      </c>
    </row>
    <row r="1165" spans="1:6" x14ac:dyDescent="0.3">
      <c r="A1165" s="31" t="s">
        <v>11</v>
      </c>
      <c r="B1165" s="31" t="s">
        <v>7</v>
      </c>
      <c r="C1165" s="17">
        <v>42674</v>
      </c>
      <c r="D1165" s="16">
        <v>0</v>
      </c>
      <c r="E1165" s="16">
        <v>35.299999999999997</v>
      </c>
      <c r="F1165" s="16">
        <v>6000</v>
      </c>
    </row>
    <row r="1166" spans="1:6" x14ac:dyDescent="0.3">
      <c r="A1166" s="31" t="s">
        <v>11</v>
      </c>
      <c r="B1166" s="31" t="s">
        <v>7</v>
      </c>
      <c r="C1166" s="17">
        <v>42681</v>
      </c>
      <c r="D1166" s="16">
        <v>0</v>
      </c>
      <c r="E1166" s="16">
        <v>35.4</v>
      </c>
      <c r="F1166" s="16">
        <v>50900</v>
      </c>
    </row>
    <row r="1167" spans="1:6" x14ac:dyDescent="0.3">
      <c r="A1167" s="31" t="s">
        <v>11</v>
      </c>
      <c r="B1167" s="31" t="s">
        <v>7</v>
      </c>
      <c r="C1167" s="17">
        <v>42688</v>
      </c>
      <c r="D1167" s="16">
        <v>0</v>
      </c>
      <c r="E1167" s="16">
        <v>35</v>
      </c>
      <c r="F1167" s="16">
        <v>14600</v>
      </c>
    </row>
    <row r="1168" spans="1:6" x14ac:dyDescent="0.3">
      <c r="A1168" s="31" t="s">
        <v>11</v>
      </c>
      <c r="B1168" s="31" t="s">
        <v>7</v>
      </c>
      <c r="C1168" s="17">
        <v>42695</v>
      </c>
      <c r="D1168" s="16">
        <v>0</v>
      </c>
      <c r="E1168" s="16">
        <v>35.700000000000003</v>
      </c>
      <c r="F1168" s="16">
        <v>11500</v>
      </c>
    </row>
    <row r="1169" spans="1:6" x14ac:dyDescent="0.3">
      <c r="A1169" s="31" t="s">
        <v>11</v>
      </c>
      <c r="B1169" s="31" t="s">
        <v>7</v>
      </c>
      <c r="C1169" s="17">
        <v>42702</v>
      </c>
      <c r="D1169" s="16">
        <v>0</v>
      </c>
      <c r="E1169" s="16">
        <v>35.799999999999997</v>
      </c>
      <c r="F1169" s="16">
        <v>18200</v>
      </c>
    </row>
    <row r="1170" spans="1:6" x14ac:dyDescent="0.3">
      <c r="A1170" s="31" t="s">
        <v>11</v>
      </c>
      <c r="B1170" s="31" t="s">
        <v>7</v>
      </c>
      <c r="C1170" s="17">
        <v>42709</v>
      </c>
      <c r="D1170" s="16">
        <v>0</v>
      </c>
      <c r="E1170" s="16">
        <v>35.5</v>
      </c>
      <c r="F1170" s="16">
        <v>27800</v>
      </c>
    </row>
    <row r="1171" spans="1:6" x14ac:dyDescent="0.3">
      <c r="A1171" s="31" t="s">
        <v>11</v>
      </c>
      <c r="B1171" s="31" t="s">
        <v>7</v>
      </c>
      <c r="C1171" s="17">
        <v>42716</v>
      </c>
      <c r="D1171" s="16">
        <v>0</v>
      </c>
      <c r="E1171" s="16">
        <v>35</v>
      </c>
      <c r="F1171" s="16">
        <v>69500</v>
      </c>
    </row>
    <row r="1172" spans="1:6" x14ac:dyDescent="0.3">
      <c r="A1172" s="31" t="s">
        <v>11</v>
      </c>
      <c r="B1172" s="31" t="s">
        <v>7</v>
      </c>
      <c r="C1172" s="17">
        <v>42723</v>
      </c>
      <c r="D1172" s="16">
        <v>0</v>
      </c>
      <c r="E1172" s="16">
        <v>35.299999999999997</v>
      </c>
      <c r="F1172" s="16">
        <v>39500</v>
      </c>
    </row>
    <row r="1173" spans="1:6" x14ac:dyDescent="0.3">
      <c r="A1173" s="31" t="s">
        <v>11</v>
      </c>
      <c r="B1173" s="31" t="s">
        <v>7</v>
      </c>
      <c r="C1173" s="17">
        <v>42730</v>
      </c>
      <c r="D1173" s="16">
        <v>0</v>
      </c>
      <c r="E1173" s="16">
        <v>34.9</v>
      </c>
      <c r="F1173" s="16">
        <v>7400</v>
      </c>
    </row>
    <row r="1174" spans="1:6" x14ac:dyDescent="0.3">
      <c r="A1174" s="31" t="s">
        <v>11</v>
      </c>
      <c r="B1174" s="31" t="s">
        <v>7</v>
      </c>
      <c r="C1174" s="17">
        <v>42737</v>
      </c>
      <c r="D1174" s="16">
        <v>0</v>
      </c>
      <c r="E1174" s="16">
        <v>36</v>
      </c>
      <c r="F1174" s="16">
        <v>4400</v>
      </c>
    </row>
    <row r="1175" spans="1:6" x14ac:dyDescent="0.3">
      <c r="A1175" s="31" t="s">
        <v>11</v>
      </c>
      <c r="B1175" s="31" t="s">
        <v>7</v>
      </c>
      <c r="C1175" s="17">
        <v>42744</v>
      </c>
      <c r="D1175" s="16">
        <v>0</v>
      </c>
      <c r="E1175" s="16">
        <v>35.200000000000003</v>
      </c>
      <c r="F1175" s="16">
        <v>30900</v>
      </c>
    </row>
    <row r="1176" spans="1:6" x14ac:dyDescent="0.3">
      <c r="A1176" s="31" t="s">
        <v>11</v>
      </c>
      <c r="B1176" s="31" t="s">
        <v>7</v>
      </c>
      <c r="C1176" s="17">
        <v>42751</v>
      </c>
      <c r="D1176" s="16">
        <v>0</v>
      </c>
      <c r="E1176" s="16">
        <v>36</v>
      </c>
      <c r="F1176" s="16">
        <v>6300</v>
      </c>
    </row>
    <row r="1177" spans="1:6" x14ac:dyDescent="0.3">
      <c r="A1177" s="31" t="s">
        <v>11</v>
      </c>
      <c r="B1177" s="31" t="s">
        <v>7</v>
      </c>
      <c r="C1177" s="17">
        <v>42758</v>
      </c>
      <c r="D1177" s="16">
        <v>0</v>
      </c>
      <c r="E1177" s="16">
        <v>36.4</v>
      </c>
      <c r="F1177" s="16">
        <v>20600</v>
      </c>
    </row>
    <row r="1178" spans="1:6" x14ac:dyDescent="0.3">
      <c r="A1178" s="31" t="s">
        <v>11</v>
      </c>
      <c r="B1178" s="31" t="s">
        <v>7</v>
      </c>
      <c r="C1178" s="17">
        <v>42765</v>
      </c>
      <c r="D1178" s="16">
        <v>0</v>
      </c>
      <c r="E1178" s="16">
        <v>36.700000000000003</v>
      </c>
      <c r="F1178" s="16">
        <v>17900</v>
      </c>
    </row>
    <row r="1179" spans="1:6" x14ac:dyDescent="0.3">
      <c r="A1179" s="31" t="s">
        <v>11</v>
      </c>
      <c r="B1179" s="31" t="s">
        <v>7</v>
      </c>
      <c r="C1179" s="17">
        <v>42772</v>
      </c>
      <c r="D1179" s="16">
        <v>0</v>
      </c>
      <c r="E1179" s="16">
        <v>36.5</v>
      </c>
      <c r="F1179" s="16">
        <v>13200</v>
      </c>
    </row>
    <row r="1180" spans="1:6" x14ac:dyDescent="0.3">
      <c r="A1180" s="31" t="s">
        <v>11</v>
      </c>
      <c r="B1180" s="31" t="s">
        <v>7</v>
      </c>
      <c r="C1180" s="17">
        <v>42779</v>
      </c>
      <c r="D1180" s="16">
        <v>0</v>
      </c>
      <c r="E1180" s="16">
        <v>35.299999999999997</v>
      </c>
      <c r="F1180" s="16">
        <v>32600</v>
      </c>
    </row>
    <row r="1181" spans="1:6" x14ac:dyDescent="0.3">
      <c r="A1181" s="31" t="s">
        <v>11</v>
      </c>
      <c r="B1181" s="31" t="s">
        <v>7</v>
      </c>
      <c r="C1181" s="17">
        <v>42786</v>
      </c>
      <c r="D1181" s="16">
        <v>0</v>
      </c>
      <c r="E1181" s="16">
        <v>35.5</v>
      </c>
      <c r="F1181" s="16">
        <v>8800</v>
      </c>
    </row>
    <row r="1182" spans="1:6" x14ac:dyDescent="0.3">
      <c r="A1182" s="31" t="s">
        <v>11</v>
      </c>
      <c r="B1182" s="31" t="s">
        <v>7</v>
      </c>
      <c r="C1182" s="17">
        <v>42793</v>
      </c>
      <c r="D1182" s="16">
        <v>0</v>
      </c>
      <c r="E1182" s="16">
        <v>35.6</v>
      </c>
      <c r="F1182" s="16">
        <v>125700</v>
      </c>
    </row>
    <row r="1183" spans="1:6" x14ac:dyDescent="0.3">
      <c r="A1183" s="31" t="s">
        <v>11</v>
      </c>
      <c r="B1183" s="31" t="s">
        <v>7</v>
      </c>
      <c r="C1183" s="17">
        <v>42800</v>
      </c>
      <c r="D1183" s="16">
        <v>0</v>
      </c>
      <c r="E1183" s="16">
        <v>35.4</v>
      </c>
      <c r="F1183" s="16">
        <v>39500</v>
      </c>
    </row>
    <row r="1184" spans="1:6" x14ac:dyDescent="0.3">
      <c r="A1184" s="31" t="s">
        <v>11</v>
      </c>
      <c r="B1184" s="31" t="s">
        <v>7</v>
      </c>
      <c r="C1184" s="17">
        <v>42807</v>
      </c>
      <c r="D1184" s="16">
        <v>0</v>
      </c>
      <c r="E1184" s="16">
        <v>36</v>
      </c>
      <c r="F1184" s="16">
        <v>41600</v>
      </c>
    </row>
    <row r="1185" spans="1:6" x14ac:dyDescent="0.3">
      <c r="A1185" s="31" t="s">
        <v>11</v>
      </c>
      <c r="B1185" s="31" t="s">
        <v>7</v>
      </c>
      <c r="C1185" s="17">
        <v>42814</v>
      </c>
      <c r="D1185" s="16">
        <v>0</v>
      </c>
      <c r="E1185" s="16">
        <v>36.200000000000003</v>
      </c>
      <c r="F1185" s="16">
        <v>10500</v>
      </c>
    </row>
    <row r="1186" spans="1:6" x14ac:dyDescent="0.3">
      <c r="A1186" s="31" t="s">
        <v>11</v>
      </c>
      <c r="B1186" s="31" t="s">
        <v>7</v>
      </c>
      <c r="C1186" s="17">
        <v>42821</v>
      </c>
      <c r="D1186" s="16">
        <v>0</v>
      </c>
      <c r="E1186" s="16">
        <v>36.5</v>
      </c>
      <c r="F1186" s="16">
        <v>59600</v>
      </c>
    </row>
    <row r="1187" spans="1:6" x14ac:dyDescent="0.3">
      <c r="A1187" s="31" t="s">
        <v>11</v>
      </c>
      <c r="B1187" s="31" t="s">
        <v>7</v>
      </c>
      <c r="C1187" s="17">
        <v>42828</v>
      </c>
      <c r="D1187" s="16">
        <v>0</v>
      </c>
      <c r="E1187" s="16">
        <v>35.799999999999997</v>
      </c>
      <c r="F1187" s="16">
        <v>16500</v>
      </c>
    </row>
    <row r="1188" spans="1:6" x14ac:dyDescent="0.3">
      <c r="A1188" s="31" t="s">
        <v>11</v>
      </c>
      <c r="B1188" s="31" t="s">
        <v>7</v>
      </c>
      <c r="C1188" s="17">
        <v>42835</v>
      </c>
      <c r="D1188" s="16">
        <v>0</v>
      </c>
      <c r="E1188" s="16">
        <v>35.5</v>
      </c>
      <c r="F1188" s="16">
        <v>43900</v>
      </c>
    </row>
    <row r="1189" spans="1:6" x14ac:dyDescent="0.3">
      <c r="A1189" s="31" t="s">
        <v>11</v>
      </c>
      <c r="B1189" s="31" t="s">
        <v>7</v>
      </c>
      <c r="C1189" s="17">
        <v>42842</v>
      </c>
      <c r="D1189" s="16">
        <v>0</v>
      </c>
      <c r="E1189" s="16">
        <v>35</v>
      </c>
      <c r="F1189" s="16">
        <v>22200</v>
      </c>
    </row>
    <row r="1190" spans="1:6" x14ac:dyDescent="0.3">
      <c r="A1190" s="31" t="s">
        <v>11</v>
      </c>
      <c r="B1190" s="31" t="s">
        <v>7</v>
      </c>
      <c r="C1190" s="17">
        <v>42849</v>
      </c>
      <c r="D1190" s="16">
        <v>0</v>
      </c>
      <c r="E1190" s="16">
        <v>35</v>
      </c>
      <c r="F1190" s="16">
        <v>49900</v>
      </c>
    </row>
    <row r="1191" spans="1:6" x14ac:dyDescent="0.3">
      <c r="A1191" s="31" t="s">
        <v>11</v>
      </c>
      <c r="B1191" s="31" t="s">
        <v>7</v>
      </c>
      <c r="C1191" s="17">
        <v>42856</v>
      </c>
      <c r="D1191" s="16">
        <v>0</v>
      </c>
      <c r="E1191" s="16">
        <v>35.9</v>
      </c>
      <c r="F1191" s="16">
        <v>10500</v>
      </c>
    </row>
    <row r="1192" spans="1:6" x14ac:dyDescent="0.3">
      <c r="A1192" s="31" t="s">
        <v>11</v>
      </c>
      <c r="B1192" s="31" t="s">
        <v>7</v>
      </c>
      <c r="C1192" s="17">
        <v>42863</v>
      </c>
      <c r="D1192" s="16">
        <v>0</v>
      </c>
      <c r="E1192" s="16">
        <v>35.1</v>
      </c>
      <c r="F1192" s="16">
        <v>5100</v>
      </c>
    </row>
    <row r="1193" spans="1:6" x14ac:dyDescent="0.3">
      <c r="A1193" s="31" t="s">
        <v>11</v>
      </c>
      <c r="B1193" s="31" t="s">
        <v>7</v>
      </c>
      <c r="C1193" s="17">
        <v>42870</v>
      </c>
      <c r="D1193" s="16">
        <v>0</v>
      </c>
      <c r="E1193" s="16">
        <v>36.1</v>
      </c>
      <c r="F1193" s="16">
        <v>329200</v>
      </c>
    </row>
    <row r="1194" spans="1:6" x14ac:dyDescent="0.3">
      <c r="A1194" s="31" t="s">
        <v>11</v>
      </c>
      <c r="B1194" s="31" t="s">
        <v>7</v>
      </c>
      <c r="C1194" s="17">
        <v>42877</v>
      </c>
      <c r="D1194" s="16">
        <v>0</v>
      </c>
      <c r="E1194" s="16">
        <v>35.700000000000003</v>
      </c>
      <c r="F1194" s="16">
        <v>16100</v>
      </c>
    </row>
    <row r="1195" spans="1:6" x14ac:dyDescent="0.3">
      <c r="A1195" s="31" t="s">
        <v>11</v>
      </c>
      <c r="B1195" s="31" t="s">
        <v>7</v>
      </c>
      <c r="C1195" s="17">
        <v>42884</v>
      </c>
      <c r="D1195" s="16">
        <v>0</v>
      </c>
      <c r="E1195" s="16">
        <v>33.9</v>
      </c>
      <c r="F1195" s="16">
        <v>883000</v>
      </c>
    </row>
    <row r="1196" spans="1:6" x14ac:dyDescent="0.3">
      <c r="A1196" s="31" t="s">
        <v>11</v>
      </c>
      <c r="B1196" s="31" t="s">
        <v>7</v>
      </c>
      <c r="C1196" s="17">
        <v>42891</v>
      </c>
      <c r="D1196" s="16">
        <v>0</v>
      </c>
      <c r="E1196" s="16">
        <v>34</v>
      </c>
      <c r="F1196" s="16">
        <v>52100</v>
      </c>
    </row>
    <row r="1197" spans="1:6" x14ac:dyDescent="0.3">
      <c r="A1197" s="31" t="s">
        <v>11</v>
      </c>
      <c r="B1197" s="31" t="s">
        <v>7</v>
      </c>
      <c r="C1197" s="17">
        <v>42898</v>
      </c>
      <c r="D1197" s="16">
        <v>0</v>
      </c>
      <c r="E1197" s="16">
        <v>34.6</v>
      </c>
      <c r="F1197" s="16">
        <v>1407200</v>
      </c>
    </row>
    <row r="1198" spans="1:6" x14ac:dyDescent="0.3">
      <c r="A1198" s="31" t="s">
        <v>11</v>
      </c>
      <c r="B1198" s="31" t="s">
        <v>7</v>
      </c>
      <c r="C1198" s="17">
        <v>42905</v>
      </c>
      <c r="D1198" s="16">
        <v>0</v>
      </c>
      <c r="E1198" s="16">
        <v>35.5</v>
      </c>
      <c r="F1198" s="16">
        <v>54100</v>
      </c>
    </row>
    <row r="1199" spans="1:6" x14ac:dyDescent="0.3">
      <c r="A1199" s="31" t="s">
        <v>11</v>
      </c>
      <c r="B1199" s="31" t="s">
        <v>7</v>
      </c>
      <c r="C1199" s="17">
        <v>42912</v>
      </c>
      <c r="D1199" s="16">
        <v>0</v>
      </c>
      <c r="E1199" s="16">
        <v>36</v>
      </c>
      <c r="F1199" s="16">
        <v>17400</v>
      </c>
    </row>
    <row r="1200" spans="1:6" x14ac:dyDescent="0.3">
      <c r="A1200" s="31" t="s">
        <v>11</v>
      </c>
      <c r="B1200" s="31" t="s">
        <v>7</v>
      </c>
      <c r="C1200" s="17">
        <v>42919</v>
      </c>
      <c r="D1200" s="16">
        <v>0</v>
      </c>
      <c r="E1200" s="16">
        <v>34</v>
      </c>
      <c r="F1200" s="16">
        <v>8200</v>
      </c>
    </row>
    <row r="1201" spans="1:6" x14ac:dyDescent="0.3">
      <c r="A1201" s="31" t="s">
        <v>11</v>
      </c>
      <c r="B1201" s="31" t="s">
        <v>7</v>
      </c>
      <c r="C1201" s="17">
        <v>42926</v>
      </c>
      <c r="D1201" s="16">
        <v>0</v>
      </c>
      <c r="E1201" s="16">
        <v>34.9</v>
      </c>
      <c r="F1201" s="16">
        <v>3600</v>
      </c>
    </row>
    <row r="1202" spans="1:6" x14ac:dyDescent="0.3">
      <c r="A1202" s="31" t="s">
        <v>11</v>
      </c>
      <c r="B1202" s="31" t="s">
        <v>7</v>
      </c>
      <c r="C1202" s="17">
        <v>42933</v>
      </c>
      <c r="D1202" s="16">
        <v>0</v>
      </c>
      <c r="E1202" s="16">
        <v>35.4</v>
      </c>
      <c r="F1202" s="16">
        <v>4100</v>
      </c>
    </row>
    <row r="1203" spans="1:6" x14ac:dyDescent="0.3">
      <c r="A1203" s="31" t="s">
        <v>11</v>
      </c>
      <c r="B1203" s="31" t="s">
        <v>7</v>
      </c>
      <c r="C1203" s="17">
        <v>42940</v>
      </c>
      <c r="D1203" s="16">
        <v>0</v>
      </c>
      <c r="E1203" s="16">
        <v>34.9</v>
      </c>
      <c r="F1203" s="16">
        <v>8900</v>
      </c>
    </row>
    <row r="1204" spans="1:6" x14ac:dyDescent="0.3">
      <c r="A1204" s="31" t="s">
        <v>11</v>
      </c>
      <c r="B1204" s="31" t="s">
        <v>7</v>
      </c>
      <c r="C1204" s="17">
        <v>42947</v>
      </c>
      <c r="D1204" s="16">
        <v>0</v>
      </c>
      <c r="E1204" s="16">
        <v>35.9</v>
      </c>
      <c r="F1204" s="16">
        <v>3300</v>
      </c>
    </row>
    <row r="1205" spans="1:6" x14ac:dyDescent="0.3">
      <c r="A1205" s="31" t="s">
        <v>11</v>
      </c>
      <c r="B1205" s="31" t="s">
        <v>7</v>
      </c>
      <c r="C1205" s="17">
        <v>42954</v>
      </c>
      <c r="D1205" s="16">
        <v>0</v>
      </c>
      <c r="E1205" s="16">
        <v>37.9</v>
      </c>
      <c r="F1205" s="16">
        <v>317400</v>
      </c>
    </row>
    <row r="1206" spans="1:6" x14ac:dyDescent="0.3">
      <c r="A1206" s="31" t="s">
        <v>11</v>
      </c>
      <c r="B1206" s="31" t="s">
        <v>7</v>
      </c>
      <c r="C1206" s="17">
        <v>42961</v>
      </c>
      <c r="D1206" s="16">
        <v>0</v>
      </c>
      <c r="E1206" s="16">
        <v>38.299999999999997</v>
      </c>
      <c r="F1206" s="16">
        <v>28200</v>
      </c>
    </row>
    <row r="1207" spans="1:6" x14ac:dyDescent="0.3">
      <c r="A1207" s="31" t="s">
        <v>11</v>
      </c>
      <c r="B1207" s="31" t="s">
        <v>7</v>
      </c>
      <c r="C1207" s="17">
        <v>42968</v>
      </c>
      <c r="D1207" s="16">
        <v>0</v>
      </c>
      <c r="E1207" s="16">
        <v>38.299999999999997</v>
      </c>
      <c r="F1207" s="16">
        <v>53000</v>
      </c>
    </row>
    <row r="1208" spans="1:6" x14ac:dyDescent="0.3">
      <c r="A1208" s="31" t="s">
        <v>11</v>
      </c>
      <c r="B1208" s="31" t="s">
        <v>7</v>
      </c>
      <c r="C1208" s="17">
        <v>42975</v>
      </c>
      <c r="D1208" s="16">
        <v>0</v>
      </c>
      <c r="E1208" s="16">
        <v>40</v>
      </c>
      <c r="F1208" s="16">
        <v>4626200</v>
      </c>
    </row>
    <row r="1209" spans="1:6" x14ac:dyDescent="0.3">
      <c r="A1209" s="31" t="s">
        <v>11</v>
      </c>
      <c r="B1209" s="31" t="s">
        <v>7</v>
      </c>
      <c r="C1209" s="17">
        <v>42982</v>
      </c>
      <c r="D1209" s="16">
        <v>0</v>
      </c>
      <c r="E1209" s="16">
        <v>40</v>
      </c>
      <c r="F1209" s="16">
        <v>48300</v>
      </c>
    </row>
    <row r="1210" spans="1:6" x14ac:dyDescent="0.3">
      <c r="A1210" s="31" t="s">
        <v>11</v>
      </c>
      <c r="B1210" s="31" t="s">
        <v>7</v>
      </c>
      <c r="C1210" s="17">
        <v>42989</v>
      </c>
      <c r="D1210" s="16">
        <v>0</v>
      </c>
      <c r="E1210" s="16">
        <v>39</v>
      </c>
      <c r="F1210" s="16">
        <v>28100</v>
      </c>
    </row>
    <row r="1211" spans="1:6" x14ac:dyDescent="0.3">
      <c r="A1211" s="31" t="s">
        <v>11</v>
      </c>
      <c r="B1211" s="31" t="s">
        <v>7</v>
      </c>
      <c r="C1211" s="17">
        <v>42996</v>
      </c>
      <c r="D1211" s="16">
        <v>0</v>
      </c>
      <c r="E1211" s="16">
        <v>39.200000000000003</v>
      </c>
      <c r="F1211" s="16">
        <v>47100</v>
      </c>
    </row>
    <row r="1212" spans="1:6" x14ac:dyDescent="0.3">
      <c r="A1212" s="31" t="s">
        <v>11</v>
      </c>
      <c r="B1212" s="31" t="s">
        <v>7</v>
      </c>
      <c r="C1212" s="17">
        <v>43003</v>
      </c>
      <c r="D1212" s="16">
        <v>0</v>
      </c>
      <c r="E1212" s="16">
        <v>40.1</v>
      </c>
      <c r="F1212" s="16">
        <v>117100</v>
      </c>
    </row>
    <row r="1213" spans="1:6" x14ac:dyDescent="0.3">
      <c r="A1213" s="31" t="s">
        <v>11</v>
      </c>
      <c r="B1213" s="31" t="s">
        <v>7</v>
      </c>
      <c r="C1213" s="17">
        <v>43010</v>
      </c>
      <c r="D1213" s="16">
        <v>0</v>
      </c>
      <c r="E1213" s="16">
        <v>40</v>
      </c>
      <c r="F1213" s="16">
        <v>172100</v>
      </c>
    </row>
    <row r="1214" spans="1:6" x14ac:dyDescent="0.3">
      <c r="A1214" s="31" t="s">
        <v>11</v>
      </c>
      <c r="B1214" s="31" t="s">
        <v>7</v>
      </c>
      <c r="C1214" s="17">
        <v>43017</v>
      </c>
      <c r="D1214" s="16">
        <v>0</v>
      </c>
      <c r="E1214" s="16">
        <v>40</v>
      </c>
      <c r="F1214" s="16">
        <v>257600</v>
      </c>
    </row>
    <row r="1215" spans="1:6" x14ac:dyDescent="0.3">
      <c r="A1215" s="31" t="s">
        <v>11</v>
      </c>
      <c r="B1215" s="31" t="s">
        <v>7</v>
      </c>
      <c r="C1215" s="17">
        <v>43024</v>
      </c>
      <c r="D1215" s="16">
        <v>0</v>
      </c>
      <c r="E1215" s="16">
        <v>40.1</v>
      </c>
      <c r="F1215" s="16">
        <v>148900</v>
      </c>
    </row>
    <row r="1216" spans="1:6" x14ac:dyDescent="0.3">
      <c r="A1216" s="31" t="s">
        <v>11</v>
      </c>
      <c r="B1216" s="31" t="s">
        <v>7</v>
      </c>
      <c r="C1216" s="17">
        <v>43031</v>
      </c>
      <c r="D1216" s="16">
        <v>0</v>
      </c>
      <c r="E1216" s="16">
        <v>39.9</v>
      </c>
      <c r="F1216" s="16">
        <v>62200</v>
      </c>
    </row>
    <row r="1217" spans="1:6" x14ac:dyDescent="0.3">
      <c r="A1217" s="31" t="s">
        <v>11</v>
      </c>
      <c r="B1217" s="31" t="s">
        <v>7</v>
      </c>
      <c r="C1217" s="17">
        <v>43038</v>
      </c>
      <c r="D1217" s="16">
        <v>0</v>
      </c>
      <c r="E1217" s="16">
        <v>40</v>
      </c>
      <c r="F1217" s="16">
        <v>63400</v>
      </c>
    </row>
    <row r="1218" spans="1:6" x14ac:dyDescent="0.3">
      <c r="A1218" s="31" t="s">
        <v>11</v>
      </c>
      <c r="B1218" s="31" t="s">
        <v>7</v>
      </c>
      <c r="C1218" s="17">
        <v>43045</v>
      </c>
      <c r="D1218" s="16">
        <v>0</v>
      </c>
      <c r="E1218" s="16">
        <v>40.6</v>
      </c>
      <c r="F1218" s="16">
        <v>124800</v>
      </c>
    </row>
    <row r="1219" spans="1:6" x14ac:dyDescent="0.3">
      <c r="A1219" s="31" t="s">
        <v>11</v>
      </c>
      <c r="B1219" s="31" t="s">
        <v>7</v>
      </c>
      <c r="C1219" s="17">
        <v>43052</v>
      </c>
      <c r="D1219" s="16">
        <v>0</v>
      </c>
      <c r="E1219" s="16">
        <v>40</v>
      </c>
      <c r="F1219" s="16">
        <v>73700</v>
      </c>
    </row>
    <row r="1220" spans="1:6" x14ac:dyDescent="0.3">
      <c r="A1220" s="31" t="s">
        <v>11</v>
      </c>
      <c r="B1220" s="31" t="s">
        <v>7</v>
      </c>
      <c r="C1220" s="17">
        <v>43059</v>
      </c>
      <c r="D1220" s="16">
        <v>0</v>
      </c>
      <c r="E1220" s="16">
        <v>40.4</v>
      </c>
      <c r="F1220" s="16">
        <v>28000</v>
      </c>
    </row>
    <row r="1221" spans="1:6" x14ac:dyDescent="0.3">
      <c r="A1221" s="31" t="s">
        <v>11</v>
      </c>
      <c r="B1221" s="31" t="s">
        <v>7</v>
      </c>
      <c r="C1221" s="17">
        <v>43066</v>
      </c>
      <c r="D1221" s="16">
        <v>0</v>
      </c>
      <c r="E1221" s="16">
        <v>40.200000000000003</v>
      </c>
      <c r="F1221" s="16">
        <v>264300</v>
      </c>
    </row>
    <row r="1222" spans="1:6" x14ac:dyDescent="0.3">
      <c r="A1222" s="31" t="s">
        <v>11</v>
      </c>
      <c r="B1222" s="31" t="s">
        <v>7</v>
      </c>
      <c r="C1222" s="17">
        <v>43073</v>
      </c>
      <c r="D1222" s="16">
        <v>0</v>
      </c>
      <c r="E1222" s="16">
        <v>40</v>
      </c>
      <c r="F1222" s="16">
        <v>9400</v>
      </c>
    </row>
    <row r="1223" spans="1:6" x14ac:dyDescent="0.3">
      <c r="A1223" s="31" t="s">
        <v>11</v>
      </c>
      <c r="B1223" s="31" t="s">
        <v>7</v>
      </c>
      <c r="C1223" s="17">
        <v>43080</v>
      </c>
      <c r="D1223" s="16">
        <v>0</v>
      </c>
      <c r="E1223" s="16">
        <v>40.4</v>
      </c>
      <c r="F1223" s="16">
        <v>18500</v>
      </c>
    </row>
    <row r="1224" spans="1:6" x14ac:dyDescent="0.3">
      <c r="A1224" s="31" t="s">
        <v>11</v>
      </c>
      <c r="B1224" s="31" t="s">
        <v>7</v>
      </c>
      <c r="C1224" s="17">
        <v>43087</v>
      </c>
      <c r="D1224" s="16">
        <v>0</v>
      </c>
      <c r="E1224" s="16">
        <v>38.200000000000003</v>
      </c>
      <c r="F1224" s="16">
        <v>15500</v>
      </c>
    </row>
    <row r="1225" spans="1:6" x14ac:dyDescent="0.3">
      <c r="A1225" s="31" t="s">
        <v>11</v>
      </c>
      <c r="B1225" s="31" t="s">
        <v>7</v>
      </c>
      <c r="C1225" s="17">
        <v>43094</v>
      </c>
      <c r="D1225" s="16">
        <v>0</v>
      </c>
      <c r="E1225" s="16">
        <v>36.299999999999997</v>
      </c>
      <c r="F1225" s="16">
        <v>9400</v>
      </c>
    </row>
    <row r="1226" spans="1:6" x14ac:dyDescent="0.3">
      <c r="A1226" s="31" t="s">
        <v>11</v>
      </c>
      <c r="B1226" s="31" t="s">
        <v>7</v>
      </c>
      <c r="C1226" s="17">
        <v>43101</v>
      </c>
      <c r="D1226" s="16">
        <v>0</v>
      </c>
      <c r="E1226" s="16">
        <v>37.799999999999997</v>
      </c>
      <c r="F1226" s="16">
        <v>20000</v>
      </c>
    </row>
    <row r="1227" spans="1:6" x14ac:dyDescent="0.3">
      <c r="A1227" s="31" t="s">
        <v>11</v>
      </c>
      <c r="B1227" s="31" t="s">
        <v>7</v>
      </c>
      <c r="C1227" s="17">
        <v>43108</v>
      </c>
      <c r="D1227" s="16">
        <v>0</v>
      </c>
      <c r="E1227" s="16">
        <v>37.9</v>
      </c>
      <c r="F1227" s="16">
        <v>7400</v>
      </c>
    </row>
    <row r="1228" spans="1:6" x14ac:dyDescent="0.3">
      <c r="A1228" s="31" t="s">
        <v>11</v>
      </c>
      <c r="B1228" s="31" t="s">
        <v>7</v>
      </c>
      <c r="C1228" s="17">
        <v>43115</v>
      </c>
      <c r="D1228" s="16">
        <v>0</v>
      </c>
      <c r="E1228" s="16">
        <v>39</v>
      </c>
      <c r="F1228" s="16">
        <v>119500</v>
      </c>
    </row>
    <row r="1229" spans="1:6" x14ac:dyDescent="0.3">
      <c r="A1229" s="31" t="s">
        <v>11</v>
      </c>
      <c r="B1229" s="31" t="s">
        <v>7</v>
      </c>
      <c r="C1229" s="17">
        <v>43122</v>
      </c>
      <c r="D1229" s="16">
        <v>0</v>
      </c>
      <c r="E1229" s="16">
        <v>40</v>
      </c>
      <c r="F1229" s="16">
        <v>31300</v>
      </c>
    </row>
    <row r="1230" spans="1:6" x14ac:dyDescent="0.3">
      <c r="A1230" s="31" t="s">
        <v>11</v>
      </c>
      <c r="B1230" s="31" t="s">
        <v>7</v>
      </c>
      <c r="C1230" s="17">
        <v>43129</v>
      </c>
      <c r="D1230" s="16">
        <v>0</v>
      </c>
      <c r="E1230" s="16">
        <v>39</v>
      </c>
      <c r="F1230" s="16">
        <v>2800</v>
      </c>
    </row>
    <row r="1231" spans="1:6" x14ac:dyDescent="0.3">
      <c r="A1231" s="31" t="s">
        <v>11</v>
      </c>
      <c r="B1231" s="31" t="s">
        <v>7</v>
      </c>
      <c r="C1231" s="17">
        <v>43136</v>
      </c>
      <c r="D1231" s="16">
        <v>0</v>
      </c>
      <c r="E1231" s="16">
        <v>38.1</v>
      </c>
      <c r="F1231" s="16">
        <v>6200</v>
      </c>
    </row>
    <row r="1232" spans="1:6" x14ac:dyDescent="0.3">
      <c r="A1232" s="31" t="s">
        <v>11</v>
      </c>
      <c r="B1232" s="31" t="s">
        <v>7</v>
      </c>
      <c r="C1232" s="17">
        <v>43143</v>
      </c>
      <c r="D1232" s="16">
        <v>0</v>
      </c>
      <c r="E1232" s="16">
        <v>36.9</v>
      </c>
      <c r="F1232" s="16">
        <v>33800</v>
      </c>
    </row>
    <row r="1233" spans="1:6" x14ac:dyDescent="0.3">
      <c r="A1233" s="31" t="s">
        <v>11</v>
      </c>
      <c r="B1233" s="31" t="s">
        <v>7</v>
      </c>
      <c r="C1233" s="17">
        <v>43150</v>
      </c>
      <c r="D1233" s="16">
        <v>0</v>
      </c>
      <c r="E1233" s="16">
        <v>37</v>
      </c>
      <c r="F1233" s="16">
        <v>24000</v>
      </c>
    </row>
  </sheetData>
  <mergeCells count="5">
    <mergeCell ref="I1:J1"/>
    <mergeCell ref="K1:L1"/>
    <mergeCell ref="M1:N1"/>
    <mergeCell ref="O1:P1"/>
    <mergeCell ref="Q1:R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AAF6-0FF3-4793-AC4D-5E4DCD312746}">
  <dimension ref="A1:O225"/>
  <sheetViews>
    <sheetView topLeftCell="D70" zoomScaleNormal="100" workbookViewId="0">
      <selection activeCell="P74" sqref="P74"/>
    </sheetView>
  </sheetViews>
  <sheetFormatPr defaultRowHeight="14.4" x14ac:dyDescent="0.3"/>
  <cols>
    <col min="1" max="1" width="12.5546875" customWidth="1"/>
    <col min="2" max="2" width="16.33203125" customWidth="1"/>
    <col min="3" max="3" width="19.33203125" customWidth="1"/>
    <col min="4" max="4" width="21" customWidth="1"/>
    <col min="6" max="6" width="20.33203125" customWidth="1"/>
    <col min="7" max="7" width="21.44140625" customWidth="1"/>
    <col min="8" max="8" width="14.88671875" customWidth="1"/>
    <col min="10" max="10" width="20.88671875" customWidth="1"/>
    <col min="11" max="11" width="21.33203125" customWidth="1"/>
    <col min="14" max="14" width="19.6640625" customWidth="1"/>
    <col min="15" max="15" width="21.88671875" customWidth="1"/>
  </cols>
  <sheetData>
    <row r="1" spans="1:15" ht="15" thickBot="1" x14ac:dyDescent="0.35">
      <c r="A1" s="7" t="str">
        <f>Проверка_гипотез!A1</f>
        <v>&lt;DATE&gt;</v>
      </c>
      <c r="B1" s="7" t="str">
        <f>Проверка_гипотез!B1</f>
        <v>ЛД Татнфт Зао</v>
      </c>
      <c r="C1" s="7" t="str">
        <f>Проверка_гипотез!C1</f>
        <v>ЛД МРСК СК</v>
      </c>
      <c r="D1" s="7" t="str">
        <f>Проверка_гипотез!D1</f>
        <v>ЛД Роснефть</v>
      </c>
    </row>
    <row r="2" spans="1:15" x14ac:dyDescent="0.3">
      <c r="A2" s="7">
        <f>Проверка_гипотез!A2</f>
        <v>42051</v>
      </c>
      <c r="B2" s="8">
        <f>Проверка_гипотез!B2</f>
        <v>-2.0607483684106621E-2</v>
      </c>
      <c r="C2" s="8">
        <f>Проверка_гипотез!C2</f>
        <v>2.8882874148786146E-2</v>
      </c>
      <c r="D2" s="8">
        <f>Проверка_гипотез!D2</f>
        <v>-5.7442234062017254E-2</v>
      </c>
      <c r="F2" s="257" t="s">
        <v>170</v>
      </c>
      <c r="G2" s="258"/>
      <c r="J2" s="257" t="s">
        <v>170</v>
      </c>
      <c r="K2" s="258"/>
      <c r="N2" s="257" t="s">
        <v>170</v>
      </c>
      <c r="O2" s="258"/>
    </row>
    <row r="3" spans="1:15" ht="15" thickBot="1" x14ac:dyDescent="0.35">
      <c r="A3" s="7">
        <f>Проверка_гипотез!A3</f>
        <v>42065</v>
      </c>
      <c r="B3" s="8">
        <f>Проверка_гипотез!B3</f>
        <v>-5.7977811256274152E-2</v>
      </c>
      <c r="C3" s="8">
        <f>Проверка_гипотез!C3</f>
        <v>6.7178537756711523E-2</v>
      </c>
      <c r="D3" s="8">
        <f>Проверка_гипотез!D3</f>
        <v>-8.8788719689305087E-3</v>
      </c>
      <c r="F3" s="132">
        <v>0.05</v>
      </c>
      <c r="G3" s="133">
        <v>0.01</v>
      </c>
      <c r="J3" s="132">
        <v>0.05</v>
      </c>
      <c r="K3" s="133">
        <v>0.01</v>
      </c>
      <c r="N3" s="132">
        <v>0.05</v>
      </c>
      <c r="O3" s="133">
        <v>0.01</v>
      </c>
    </row>
    <row r="4" spans="1:15" ht="15" thickBot="1" x14ac:dyDescent="0.35">
      <c r="A4" s="7">
        <f>Проверка_гипотез!A4</f>
        <v>42079</v>
      </c>
      <c r="B4" s="8">
        <f>Проверка_гипотез!B4</f>
        <v>5.6988504740907685E-2</v>
      </c>
      <c r="C4" s="8">
        <f>Проверка_гипотез!C4</f>
        <v>-3.3997608541419616E-2</v>
      </c>
      <c r="D4" s="8">
        <f>Проверка_гипотез!D4</f>
        <v>-8.3229777166583894E-3</v>
      </c>
    </row>
    <row r="5" spans="1:15" ht="15" thickBot="1" x14ac:dyDescent="0.35">
      <c r="A5" s="7">
        <f>Проверка_гипотез!A5</f>
        <v>42100</v>
      </c>
      <c r="B5" s="8">
        <f>Проверка_гипотез!B5</f>
        <v>-6.0382605470824125E-3</v>
      </c>
      <c r="C5" s="8">
        <f>Проверка_гипотез!C5</f>
        <v>-3.540192705091607E-2</v>
      </c>
      <c r="D5" s="8">
        <f>Проверка_гипотез!D5</f>
        <v>-2.5930579921002447E-2</v>
      </c>
      <c r="F5" s="121" t="s">
        <v>174</v>
      </c>
      <c r="G5" s="135">
        <f>COUNTA($B$2:$B$225)</f>
        <v>224</v>
      </c>
      <c r="J5" s="121" t="s">
        <v>174</v>
      </c>
      <c r="K5" s="135">
        <f>COUNTA($B$2:$B$225)</f>
        <v>224</v>
      </c>
      <c r="N5" s="121" t="s">
        <v>174</v>
      </c>
      <c r="O5" s="135">
        <f>COUNTA($B$2:$B$225)</f>
        <v>224</v>
      </c>
    </row>
    <row r="6" spans="1:15" ht="15" thickBot="1" x14ac:dyDescent="0.35">
      <c r="A6" s="7">
        <f>Проверка_гипотез!A6</f>
        <v>42107</v>
      </c>
      <c r="B6" s="8">
        <f>Проверка_гипотез!B6</f>
        <v>-1.6966813527004996E-2</v>
      </c>
      <c r="C6" s="8">
        <f>Проверка_гипотез!C6</f>
        <v>-9.0498355199178145E-3</v>
      </c>
      <c r="D6" s="8">
        <f>Проверка_гипотез!D6</f>
        <v>-3.7040689586761238E-3</v>
      </c>
    </row>
    <row r="7" spans="1:15" x14ac:dyDescent="0.3">
      <c r="A7" s="7">
        <f>Проверка_гипотез!A7</f>
        <v>42114</v>
      </c>
      <c r="B7" s="8">
        <f>Проверка_гипотез!B7</f>
        <v>1.6293639486100533E-2</v>
      </c>
      <c r="C7" s="8">
        <f>Проверка_гипотез!C7</f>
        <v>-1.8349138668196541E-2</v>
      </c>
      <c r="D7" s="8">
        <f>Проверка_гипотез!D7</f>
        <v>8.5570339329796054E-3</v>
      </c>
      <c r="F7" s="259" t="s">
        <v>171</v>
      </c>
      <c r="G7" s="260"/>
      <c r="J7" s="259" t="s">
        <v>171</v>
      </c>
      <c r="K7" s="260"/>
      <c r="N7" s="259" t="s">
        <v>171</v>
      </c>
      <c r="O7" s="260"/>
    </row>
    <row r="8" spans="1:15" ht="15" thickBot="1" x14ac:dyDescent="0.35">
      <c r="A8" s="7">
        <f>Проверка_гипотез!A8</f>
        <v>42121</v>
      </c>
      <c r="B8" s="8">
        <f>Проверка_гипотез!B8</f>
        <v>-1.5780424181020044E-2</v>
      </c>
      <c r="C8" s="8">
        <f>Проверка_гипотез!C8</f>
        <v>-6.7010710282960198E-2</v>
      </c>
      <c r="D8" s="8">
        <f>Проверка_гипотез!D8</f>
        <v>-6.6058138017178998E-3</v>
      </c>
      <c r="F8" s="134">
        <f xml:space="preserve"> (AVERAGE(B2:B225) * SQRT(G5)) / _xlfn.STDEV.S(B2:B225)</f>
        <v>1.2750626583929352</v>
      </c>
      <c r="G8" s="86">
        <f>_xlfn.Z.TEST(B2:B225,0)</f>
        <v>0.10114353251638487</v>
      </c>
      <c r="J8" s="136">
        <f xml:space="preserve"> (AVERAGE(C2:C225) * SQRT(K5)) / _xlfn.STDEV.S(C2:C225)</f>
        <v>-1.3253788877802972</v>
      </c>
      <c r="K8" s="137">
        <f>_xlfn.Z.TEST(C2:C225,0)</f>
        <v>0.90747724211396052</v>
      </c>
      <c r="N8" s="138">
        <f xml:space="preserve"> (AVERAGE(D2:D225) * SQRT(O5)) / _xlfn.STDEV.S(D2:D225)</f>
        <v>0.66861475598705733</v>
      </c>
      <c r="O8" s="113">
        <f>_xlfn.Z.TEST(D2:D225,0)</f>
        <v>0.25187062862455917</v>
      </c>
    </row>
    <row r="9" spans="1:15" ht="15" thickBot="1" x14ac:dyDescent="0.35">
      <c r="A9" s="7">
        <f>Проверка_гипотез!A9</f>
        <v>42128</v>
      </c>
      <c r="B9" s="8">
        <f>Проверка_гипотез!B9</f>
        <v>3.6605833202479947E-2</v>
      </c>
      <c r="C9" s="8">
        <f>Проверка_гипотез!C9</f>
        <v>5.1458297275475406E-2</v>
      </c>
      <c r="D9" s="8">
        <f>Проверка_гипотез!D9</f>
        <v>1.1435341202924476E-2</v>
      </c>
    </row>
    <row r="10" spans="1:15" x14ac:dyDescent="0.3">
      <c r="A10" s="7">
        <f>Проверка_гипотез!A10</f>
        <v>42135</v>
      </c>
      <c r="B10" s="8">
        <f>Проверка_гипотез!B10</f>
        <v>-2.1836020527383426E-2</v>
      </c>
      <c r="C10" s="8">
        <f>Проверка_гипотез!C10</f>
        <v>2.1706278581863074E-2</v>
      </c>
      <c r="D10" s="8">
        <f>Проверка_гипотез!D10</f>
        <v>-7.7384793215982423E-3</v>
      </c>
      <c r="F10" s="82" t="s">
        <v>173</v>
      </c>
      <c r="G10" s="83" t="s">
        <v>172</v>
      </c>
      <c r="J10" s="82" t="s">
        <v>173</v>
      </c>
      <c r="K10" s="83" t="s">
        <v>172</v>
      </c>
      <c r="N10" s="82" t="s">
        <v>173</v>
      </c>
      <c r="O10" s="83" t="s">
        <v>172</v>
      </c>
    </row>
    <row r="11" spans="1:15" ht="15" thickBot="1" x14ac:dyDescent="0.35">
      <c r="A11" s="7">
        <f>Проверка_гипотез!A11</f>
        <v>42142</v>
      </c>
      <c r="B11" s="8">
        <f>Проверка_гипотез!B11</f>
        <v>1.9690274057479439E-2</v>
      </c>
      <c r="C11" s="8">
        <f>Проверка_гипотез!C11</f>
        <v>5.6647035664652005E-2</v>
      </c>
      <c r="D11" s="8">
        <f>Проверка_гипотез!D11</f>
        <v>-2.976468865124365E-2</v>
      </c>
      <c r="F11" s="134">
        <f>_xlfn.T.INV(1 - $F$3,$G$5 - 1)</f>
        <v>1.6517153201227122</v>
      </c>
      <c r="G11" s="86">
        <f>_xlfn.T.INV(1 - $G$3,$G$5 - 1)</f>
        <v>2.3431858065149433</v>
      </c>
      <c r="J11" s="136">
        <f>_xlfn.T.INV(1 - J3,K5 - 1)</f>
        <v>1.6517153201227122</v>
      </c>
      <c r="K11" s="137">
        <f>_xlfn.T.INV(1 - K3,K5 - 1)</f>
        <v>2.3431858065149433</v>
      </c>
      <c r="N11" s="138">
        <f>_xlfn.T.INV(1 - N3,O5 - 1)</f>
        <v>1.6517153201227122</v>
      </c>
      <c r="O11" s="113">
        <f>_xlfn.T.INV(1 - O3,O5 - 1)</f>
        <v>2.3431858065149433</v>
      </c>
    </row>
    <row r="12" spans="1:15" ht="15" thickBot="1" x14ac:dyDescent="0.35">
      <c r="A12" s="7">
        <f>Проверка_гипотез!A12</f>
        <v>42149</v>
      </c>
      <c r="B12" s="8">
        <f>Проверка_гипотез!B12</f>
        <v>-7.6908167451348999E-2</v>
      </c>
      <c r="C12" s="8">
        <f>Проверка_гипотез!C12</f>
        <v>-8.7336799687545534E-3</v>
      </c>
      <c r="D12" s="8">
        <f>Проверка_гипотез!D12</f>
        <v>-6.5739722483205282E-2</v>
      </c>
    </row>
    <row r="13" spans="1:15" x14ac:dyDescent="0.3">
      <c r="A13" s="7">
        <f>Проверка_гипотез!A13</f>
        <v>42156</v>
      </c>
      <c r="B13" s="8">
        <f>Проверка_гипотез!B13</f>
        <v>7.1274349733092809E-2</v>
      </c>
      <c r="C13" s="8">
        <f>Проверка_гипотез!C13</f>
        <v>-4.1797128678461588E-2</v>
      </c>
      <c r="D13" s="8">
        <f>Проверка_гипотез!D13</f>
        <v>1.1683616708486156E-2</v>
      </c>
      <c r="F13" s="261" t="s">
        <v>50</v>
      </c>
      <c r="G13" s="262"/>
      <c r="J13" s="265" t="s">
        <v>51</v>
      </c>
      <c r="K13" s="266"/>
      <c r="N13" s="269" t="s">
        <v>52</v>
      </c>
      <c r="O13" s="270"/>
    </row>
    <row r="14" spans="1:15" ht="15" thickBot="1" x14ac:dyDescent="0.35">
      <c r="A14" s="7">
        <f>Проверка_гипотез!A14</f>
        <v>42163</v>
      </c>
      <c r="B14" s="8">
        <f>Проверка_гипотез!B14</f>
        <v>-1.3382601866285409E-2</v>
      </c>
      <c r="C14" s="8">
        <f>Проверка_гипотез!C14</f>
        <v>3.044142381228273E-3</v>
      </c>
      <c r="D14" s="8">
        <f>Проверка_гипотез!D14</f>
        <v>3.5069471995868622E-2</v>
      </c>
      <c r="F14" s="263"/>
      <c r="G14" s="264"/>
      <c r="J14" s="267"/>
      <c r="K14" s="268"/>
      <c r="N14" s="271"/>
      <c r="O14" s="272"/>
    </row>
    <row r="15" spans="1:15" ht="15" thickBot="1" x14ac:dyDescent="0.35">
      <c r="A15" s="7">
        <f>Проверка_гипотез!A15</f>
        <v>42170</v>
      </c>
      <c r="B15" s="8">
        <f>Проверка_гипотез!B15</f>
        <v>-2.2136098819073038E-2</v>
      </c>
      <c r="C15" s="8">
        <f>Проверка_гипотез!C15</f>
        <v>-2.1506205220963505E-2</v>
      </c>
      <c r="D15" s="8">
        <f>Проверка_гипотез!D15</f>
        <v>1.9386713800190084E-2</v>
      </c>
    </row>
    <row r="16" spans="1:15" ht="15" customHeight="1" x14ac:dyDescent="0.3">
      <c r="A16" s="7">
        <f>Проверка_гипотез!A16</f>
        <v>42184</v>
      </c>
      <c r="B16" s="8">
        <f>Проверка_гипотез!B16</f>
        <v>3.7024613146634001E-3</v>
      </c>
      <c r="C16" s="8">
        <f>Проверка_гипотез!C16</f>
        <v>-2.2117805253618991E-2</v>
      </c>
      <c r="D16" s="8">
        <f>Проверка_гипотез!D16</f>
        <v>-6.5459539872807669E-3</v>
      </c>
      <c r="F16" s="209" t="s">
        <v>184</v>
      </c>
      <c r="G16" s="211"/>
      <c r="J16" s="209" t="s">
        <v>185</v>
      </c>
      <c r="K16" s="211"/>
      <c r="N16" s="209" t="s">
        <v>186</v>
      </c>
      <c r="O16" s="211"/>
    </row>
    <row r="17" spans="1:15" x14ac:dyDescent="0.3">
      <c r="A17" s="7">
        <f>Проверка_гипотез!A17</f>
        <v>42191</v>
      </c>
      <c r="B17" s="8">
        <f>Проверка_гипотез!B17</f>
        <v>-2.7763002586349114E-2</v>
      </c>
      <c r="C17" s="8">
        <f>Проверка_гипотез!C17</f>
        <v>-6.4102783609190543E-3</v>
      </c>
      <c r="D17" s="8">
        <f>Проверка_гипотез!D17</f>
        <v>-6.1484603004524595E-3</v>
      </c>
      <c r="F17" s="212"/>
      <c r="G17" s="214"/>
      <c r="J17" s="212"/>
      <c r="K17" s="214"/>
      <c r="N17" s="212"/>
      <c r="O17" s="214"/>
    </row>
    <row r="18" spans="1:15" x14ac:dyDescent="0.3">
      <c r="A18" s="7">
        <f>Проверка_гипотез!A18</f>
        <v>42198</v>
      </c>
      <c r="B18" s="8">
        <f>Проверка_гипотез!B18</f>
        <v>1.8820059326769886E-2</v>
      </c>
      <c r="C18" s="8">
        <f>Проверка_гипотез!C18</f>
        <v>6.4102783609190188E-3</v>
      </c>
      <c r="D18" s="8">
        <f>Проверка_гипотез!D18</f>
        <v>2.178735418490723E-2</v>
      </c>
      <c r="F18" s="212"/>
      <c r="G18" s="214"/>
      <c r="J18" s="212"/>
      <c r="K18" s="214"/>
      <c r="N18" s="212"/>
      <c r="O18" s="214"/>
    </row>
    <row r="19" spans="1:15" x14ac:dyDescent="0.3">
      <c r="A19" s="7">
        <f>Проверка_гипотез!A19</f>
        <v>42205</v>
      </c>
      <c r="B19" s="8">
        <f>Проверка_гипотез!B19</f>
        <v>-5.9174402706246756E-2</v>
      </c>
      <c r="C19" s="8">
        <f>Проверка_гипотез!C19</f>
        <v>-4.2420715883952138E-2</v>
      </c>
      <c r="D19" s="8">
        <f>Проверка_гипотез!D19</f>
        <v>-5.0386264846907933E-2</v>
      </c>
      <c r="F19" s="212"/>
      <c r="G19" s="214"/>
      <c r="J19" s="212"/>
      <c r="K19" s="214"/>
      <c r="N19" s="212"/>
      <c r="O19" s="214"/>
    </row>
    <row r="20" spans="1:15" x14ac:dyDescent="0.3">
      <c r="A20" s="7">
        <f>Проверка_гипотез!A20</f>
        <v>42212</v>
      </c>
      <c r="B20" s="8">
        <f>Проверка_гипотез!B20</f>
        <v>8.2129251608862266E-2</v>
      </c>
      <c r="C20" s="8">
        <f>Проверка_гипотез!C20</f>
        <v>0</v>
      </c>
      <c r="D20" s="8">
        <f>Проверка_гипотез!D20</f>
        <v>7.0442409700536182E-2</v>
      </c>
      <c r="F20" s="212"/>
      <c r="G20" s="214"/>
      <c r="J20" s="212"/>
      <c r="K20" s="214"/>
      <c r="N20" s="212"/>
      <c r="O20" s="214"/>
    </row>
    <row r="21" spans="1:15" x14ac:dyDescent="0.3">
      <c r="A21" s="7">
        <f>Проверка_гипотез!A21</f>
        <v>42219</v>
      </c>
      <c r="B21" s="8">
        <f>Проверка_гипотез!B21</f>
        <v>8.0838516604900858E-3</v>
      </c>
      <c r="C21" s="8">
        <f>Проверка_гипотез!C21</f>
        <v>0</v>
      </c>
      <c r="D21" s="8">
        <f>Проверка_гипотез!D21</f>
        <v>-4.8703113738880208E-3</v>
      </c>
      <c r="F21" s="212"/>
      <c r="G21" s="214"/>
      <c r="J21" s="212"/>
      <c r="K21" s="214"/>
      <c r="N21" s="212"/>
      <c r="O21" s="214"/>
    </row>
    <row r="22" spans="1:15" x14ac:dyDescent="0.3">
      <c r="A22" s="7">
        <f>Проверка_гипотез!A22</f>
        <v>42226</v>
      </c>
      <c r="B22" s="8">
        <f>Проверка_гипотез!B22</f>
        <v>3.2652003652126067E-2</v>
      </c>
      <c r="C22" s="8">
        <f>Проверка_гипотез!C22</f>
        <v>-1.3423020332140661E-2</v>
      </c>
      <c r="D22" s="8">
        <f>Проверка_гипотез!D22</f>
        <v>4.5844385584193646E-2</v>
      </c>
      <c r="F22" s="212"/>
      <c r="G22" s="214"/>
      <c r="J22" s="212"/>
      <c r="K22" s="214"/>
      <c r="N22" s="212"/>
      <c r="O22" s="214"/>
    </row>
    <row r="23" spans="1:15" x14ac:dyDescent="0.3">
      <c r="A23" s="7">
        <f>Проверка_гипотез!A23</f>
        <v>42233</v>
      </c>
      <c r="B23" s="8">
        <f>Проверка_гипотез!B23</f>
        <v>-6.8447763814690768E-2</v>
      </c>
      <c r="C23" s="8">
        <f>Проверка_гипотез!C23</f>
        <v>-5.2004784990314586E-2</v>
      </c>
      <c r="D23" s="8">
        <f>Проверка_гипотез!D23</f>
        <v>-4.7118812264754839E-2</v>
      </c>
      <c r="F23" s="212"/>
      <c r="G23" s="214"/>
      <c r="J23" s="212"/>
      <c r="K23" s="214"/>
      <c r="N23" s="212"/>
      <c r="O23" s="214"/>
    </row>
    <row r="24" spans="1:15" x14ac:dyDescent="0.3">
      <c r="A24" s="7">
        <f>Проверка_гипотез!A24</f>
        <v>42240</v>
      </c>
      <c r="B24" s="8">
        <f>Проверка_гипотез!B24</f>
        <v>6.3984893799792705E-2</v>
      </c>
      <c r="C24" s="8">
        <f>Проверка_гипотез!C24</f>
        <v>7.0922283094918366E-3</v>
      </c>
      <c r="D24" s="8">
        <f>Проверка_гипотез!D24</f>
        <v>4.6104510524483021E-2</v>
      </c>
      <c r="F24" s="212"/>
      <c r="G24" s="214"/>
      <c r="J24" s="212"/>
      <c r="K24" s="214"/>
      <c r="N24" s="212"/>
      <c r="O24" s="214"/>
    </row>
    <row r="25" spans="1:15" x14ac:dyDescent="0.3">
      <c r="A25" s="7">
        <f>Проверка_гипотез!A25</f>
        <v>42247</v>
      </c>
      <c r="B25" s="8">
        <f>Проверка_гипотез!B25</f>
        <v>-2.6219336545944202E-2</v>
      </c>
      <c r="C25" s="8">
        <f>Проверка_гипотез!C25</f>
        <v>3.5273405179684406E-3</v>
      </c>
      <c r="D25" s="8">
        <f>Проверка_гипотез!D25</f>
        <v>-8.15166527380831E-3</v>
      </c>
      <c r="F25" s="212"/>
      <c r="G25" s="214"/>
      <c r="J25" s="212"/>
      <c r="K25" s="214"/>
      <c r="N25" s="212"/>
      <c r="O25" s="214"/>
    </row>
    <row r="26" spans="1:15" x14ac:dyDescent="0.3">
      <c r="A26" s="7">
        <f>Проверка_гипотез!A26</f>
        <v>42254</v>
      </c>
      <c r="B26" s="8">
        <f>Проверка_гипотез!B26</f>
        <v>1.0765068891806298E-2</v>
      </c>
      <c r="C26" s="8">
        <f>Проверка_гипотез!C26</f>
        <v>2.0906684819313643E-2</v>
      </c>
      <c r="D26" s="8">
        <f>Проверка_гипотез!D26</f>
        <v>6.3233255059830743E-3</v>
      </c>
      <c r="F26" s="212"/>
      <c r="G26" s="214"/>
      <c r="J26" s="212"/>
      <c r="K26" s="214"/>
      <c r="N26" s="212"/>
      <c r="O26" s="214"/>
    </row>
    <row r="27" spans="1:15" x14ac:dyDescent="0.3">
      <c r="A27" s="7">
        <f>Проверка_гипотез!A27</f>
        <v>42261</v>
      </c>
      <c r="B27" s="8">
        <f>Проверка_гипотез!B27</f>
        <v>4.3802622658393055E-2</v>
      </c>
      <c r="C27" s="8">
        <f>Проверка_гипотез!C27</f>
        <v>-4.2259809289882613E-2</v>
      </c>
      <c r="D27" s="8">
        <f>Проверка_гипотез!D27</f>
        <v>4.0252495257415505E-2</v>
      </c>
      <c r="F27" s="212"/>
      <c r="G27" s="214"/>
      <c r="J27" s="212"/>
      <c r="K27" s="214"/>
      <c r="N27" s="212"/>
      <c r="O27" s="214"/>
    </row>
    <row r="28" spans="1:15" ht="15" thickBot="1" x14ac:dyDescent="0.35">
      <c r="A28" s="7">
        <f>Проверка_гипотез!A28</f>
        <v>42268</v>
      </c>
      <c r="B28" s="8">
        <f>Проверка_гипотез!B28</f>
        <v>-4.7703797957211184E-2</v>
      </c>
      <c r="C28" s="8">
        <f>Проверка_гипотез!C28</f>
        <v>-7.2202479734870201E-3</v>
      </c>
      <c r="D28" s="8">
        <f>Проверка_гипотез!D28</f>
        <v>-7.1227509288367755E-2</v>
      </c>
      <c r="F28" s="215"/>
      <c r="G28" s="217"/>
      <c r="J28" s="215"/>
      <c r="K28" s="217"/>
      <c r="N28" s="215"/>
      <c r="O28" s="217"/>
    </row>
    <row r="29" spans="1:15" x14ac:dyDescent="0.3">
      <c r="A29" s="7">
        <f>Проверка_гипотез!A29</f>
        <v>42275</v>
      </c>
      <c r="B29" s="8">
        <f>Проверка_гипотез!B29</f>
        <v>-2.023594592083627E-2</v>
      </c>
      <c r="C29" s="8">
        <f>Проверка_гипотез!C29</f>
        <v>-2.5689486115311012E-2</v>
      </c>
      <c r="D29" s="8">
        <f>Проверка_гипотез!D29</f>
        <v>-1.6067998971819625E-2</v>
      </c>
    </row>
    <row r="30" spans="1:15" ht="15" thickBot="1" x14ac:dyDescent="0.35">
      <c r="A30" s="7">
        <f>Проверка_гипотез!A30</f>
        <v>42289</v>
      </c>
      <c r="B30" s="8">
        <f>Проверка_гипотез!B30</f>
        <v>-1.5128881596300089E-2</v>
      </c>
      <c r="C30" s="8">
        <f>Проверка_гипотез!C30</f>
        <v>-1.1090686694158284E-2</v>
      </c>
      <c r="D30" s="8">
        <f>Проверка_гипотез!D30</f>
        <v>-5.2279390513210844E-2</v>
      </c>
    </row>
    <row r="31" spans="1:15" x14ac:dyDescent="0.3">
      <c r="A31" s="7">
        <f>Проверка_гипотез!A31</f>
        <v>42296</v>
      </c>
      <c r="B31" s="8">
        <f>Проверка_гипотез!B31</f>
        <v>1.7528402843591095E-2</v>
      </c>
      <c r="C31" s="8">
        <f>Проверка_гипотез!C31</f>
        <v>4.0078223567410524E-2</v>
      </c>
      <c r="D31" s="8">
        <f>Проверка_гипотез!D31</f>
        <v>3.9455514419913608E-4</v>
      </c>
      <c r="F31" s="246" t="s">
        <v>175</v>
      </c>
      <c r="G31" s="247"/>
      <c r="H31" s="247"/>
      <c r="I31" s="247"/>
      <c r="J31" s="247"/>
      <c r="K31" s="247"/>
      <c r="L31" s="247"/>
      <c r="M31" s="247"/>
      <c r="N31" s="247"/>
      <c r="O31" s="248"/>
    </row>
    <row r="32" spans="1:15" x14ac:dyDescent="0.3">
      <c r="A32" s="7">
        <f>Проверка_гипотез!A32</f>
        <v>42303</v>
      </c>
      <c r="B32" s="8">
        <f>Проверка_гипотез!B32</f>
        <v>-1.5092348045709806E-2</v>
      </c>
      <c r="C32" s="8">
        <f>Проверка_гипотез!C32</f>
        <v>-5.5059777183027431E-2</v>
      </c>
      <c r="D32" s="8">
        <f>Проверка_гипотез!D32</f>
        <v>1.798328369333033E-2</v>
      </c>
      <c r="F32" s="249"/>
      <c r="G32" s="250"/>
      <c r="H32" s="250"/>
      <c r="I32" s="250"/>
      <c r="J32" s="250"/>
      <c r="K32" s="250"/>
      <c r="L32" s="250"/>
      <c r="M32" s="250"/>
      <c r="N32" s="250"/>
      <c r="O32" s="251"/>
    </row>
    <row r="33" spans="1:15" ht="15" thickBot="1" x14ac:dyDescent="0.35">
      <c r="A33" s="7">
        <f>Проверка_гипотез!A33</f>
        <v>42310</v>
      </c>
      <c r="B33" s="8">
        <f>Проверка_гипотез!B33</f>
        <v>5.675281659244942E-2</v>
      </c>
      <c r="C33" s="8">
        <f>Проверка_гипотез!C33</f>
        <v>1.1257154524634468E-2</v>
      </c>
      <c r="D33" s="8">
        <f>Проверка_гипотез!D33</f>
        <v>2.5438877756947656E-2</v>
      </c>
      <c r="F33" s="252"/>
      <c r="G33" s="253"/>
      <c r="H33" s="253"/>
      <c r="I33" s="253"/>
      <c r="J33" s="253"/>
      <c r="K33" s="253"/>
      <c r="L33" s="253"/>
      <c r="M33" s="253"/>
      <c r="N33" s="253"/>
      <c r="O33" s="254"/>
    </row>
    <row r="34" spans="1:15" x14ac:dyDescent="0.3">
      <c r="A34" s="7">
        <f>Проверка_гипотез!A34</f>
        <v>42317</v>
      </c>
      <c r="B34" s="8">
        <f>Проверка_гипотез!B34</f>
        <v>-3.6580523362737878E-2</v>
      </c>
      <c r="C34" s="8">
        <f>Проверка_гипотез!C34</f>
        <v>-6.5534041379072816E-2</v>
      </c>
      <c r="D34" s="8">
        <f>Проверка_гипотез!D34</f>
        <v>-1.5415663542059865E-2</v>
      </c>
    </row>
    <row r="35" spans="1:15" ht="15" thickBot="1" x14ac:dyDescent="0.35">
      <c r="A35" s="7">
        <f>Проверка_гипотез!A35</f>
        <v>42324</v>
      </c>
      <c r="B35" s="8">
        <f>Проверка_гипотез!B35</f>
        <v>4.1882534780169289E-2</v>
      </c>
      <c r="C35" s="8">
        <f>Проверка_гипотез!C35</f>
        <v>1.9724505347778573E-2</v>
      </c>
      <c r="D35" s="8">
        <f>Проверка_гипотез!D35</f>
        <v>4.5735106774836679E-2</v>
      </c>
    </row>
    <row r="36" spans="1:15" x14ac:dyDescent="0.3">
      <c r="A36" s="7">
        <f>Проверка_гипотез!A36</f>
        <v>42331</v>
      </c>
      <c r="B36" s="8">
        <f>Проверка_гипотез!B36</f>
        <v>-3.7718340779398687E-2</v>
      </c>
      <c r="C36" s="8">
        <f>Проверка_гипотез!C36</f>
        <v>-1.5748356968139282E-2</v>
      </c>
      <c r="D36" s="8">
        <f>Проверка_гипотез!D36</f>
        <v>-1.737245686671458E-2</v>
      </c>
      <c r="F36" s="140" t="s">
        <v>176</v>
      </c>
      <c r="G36" s="141">
        <f>COUNTA(B126:B174)</f>
        <v>49</v>
      </c>
      <c r="J36" s="140" t="s">
        <v>176</v>
      </c>
      <c r="K36" s="141">
        <f>COUNTA(C126:C174)</f>
        <v>49</v>
      </c>
      <c r="N36" s="140" t="s">
        <v>176</v>
      </c>
      <c r="O36" s="141">
        <f>COUNTA(D126:D174)</f>
        <v>49</v>
      </c>
    </row>
    <row r="37" spans="1:15" x14ac:dyDescent="0.3">
      <c r="A37" s="7">
        <f>Проверка_гипотез!A37</f>
        <v>42338</v>
      </c>
      <c r="B37" s="8">
        <f>Проверка_гипотез!B37</f>
        <v>-7.6782962603024696E-2</v>
      </c>
      <c r="C37" s="8">
        <f>Проверка_гипотез!C37</f>
        <v>0</v>
      </c>
      <c r="D37" s="8">
        <f>Проверка_гипотез!D37</f>
        <v>-6.4488808229604358E-2</v>
      </c>
      <c r="F37" s="142" t="s">
        <v>177</v>
      </c>
      <c r="G37" s="143">
        <f>COUNTA(B175:B219)</f>
        <v>45</v>
      </c>
      <c r="J37" s="142" t="s">
        <v>177</v>
      </c>
      <c r="K37" s="143">
        <f>COUNTA(C175:C219)</f>
        <v>45</v>
      </c>
      <c r="N37" s="142" t="s">
        <v>177</v>
      </c>
      <c r="O37" s="143">
        <f>COUNTA(D175:D219)</f>
        <v>45</v>
      </c>
    </row>
    <row r="38" spans="1:15" x14ac:dyDescent="0.3">
      <c r="A38" s="7">
        <f>Проверка_гипотез!A38</f>
        <v>42345</v>
      </c>
      <c r="B38" s="8">
        <f>Проверка_гипотез!B38</f>
        <v>-6.4308903302904025E-3</v>
      </c>
      <c r="C38" s="8">
        <f>Проверка_гипотез!C38</f>
        <v>-1.1976191046715762E-2</v>
      </c>
      <c r="D38" s="8">
        <f>Проверка_гипотез!D38</f>
        <v>-2.6598384469647317E-2</v>
      </c>
      <c r="F38" s="142" t="s">
        <v>178</v>
      </c>
      <c r="G38" s="143">
        <f>AVERAGE(B126:B174)</f>
        <v>8.9797189181315008E-3</v>
      </c>
      <c r="J38" s="142" t="s">
        <v>178</v>
      </c>
      <c r="K38" s="143">
        <f>AVERAGE(C126:C174)</f>
        <v>-4.5717610935496096E-3</v>
      </c>
      <c r="N38" s="142" t="s">
        <v>178</v>
      </c>
      <c r="O38" s="143">
        <f>AVERAGE(D126:D174)</f>
        <v>7.0553723856925203E-3</v>
      </c>
    </row>
    <row r="39" spans="1:15" x14ac:dyDescent="0.3">
      <c r="A39" s="7">
        <f>Проверка_гипотез!A39</f>
        <v>42352</v>
      </c>
      <c r="B39" s="8">
        <f>Проверка_гипотез!B39</f>
        <v>-2.2839491969822791E-2</v>
      </c>
      <c r="C39" s="8">
        <f>Проверка_гипотез!C39</f>
        <v>0</v>
      </c>
      <c r="D39" s="8">
        <f>Проверка_гипотез!D39</f>
        <v>2.3810648693718607E-2</v>
      </c>
      <c r="F39" s="142" t="s">
        <v>179</v>
      </c>
      <c r="G39" s="143">
        <f>AVERAGE(B175:B218)</f>
        <v>-1.2929729663424839E-4</v>
      </c>
      <c r="J39" s="142" t="s">
        <v>179</v>
      </c>
      <c r="K39" s="143">
        <f>AVERAGE(C175:C218)</f>
        <v>-7.50498134716048E-3</v>
      </c>
      <c r="N39" s="142" t="s">
        <v>179</v>
      </c>
      <c r="O39" s="143">
        <f>AVERAGE(D175:D218)</f>
        <v>4.9100264767054137E-4</v>
      </c>
    </row>
    <row r="40" spans="1:15" x14ac:dyDescent="0.3">
      <c r="A40" s="7">
        <f>Проверка_гипотез!A40</f>
        <v>42359</v>
      </c>
      <c r="B40" s="8">
        <f>Проверка_гипотез!B40</f>
        <v>2.8949818104388316E-2</v>
      </c>
      <c r="C40" s="8">
        <f>Проверка_гипотез!C40</f>
        <v>-1.6194685919980606E-2</v>
      </c>
      <c r="D40" s="8">
        <f>Проверка_гипотез!D40</f>
        <v>-1.9938229710110462E-2</v>
      </c>
      <c r="F40" s="142" t="s">
        <v>180</v>
      </c>
      <c r="G40" s="143">
        <f xml:space="preserve"> (_xlfn.STDEV.S(B126:B174)) ^ 2</f>
        <v>1.0767304200819054E-3</v>
      </c>
      <c r="J40" s="142" t="s">
        <v>180</v>
      </c>
      <c r="K40" s="143">
        <f xml:space="preserve"> (_xlfn.STDEV.S(C126:C174)) ^ 2</f>
        <v>4.7633773698906837E-4</v>
      </c>
      <c r="N40" s="142" t="s">
        <v>180</v>
      </c>
      <c r="O40" s="143">
        <f xml:space="preserve"> (_xlfn.STDEV.S(D126:D174)) ^ 2</f>
        <v>8.590161729673994E-4</v>
      </c>
    </row>
    <row r="41" spans="1:15" ht="15" thickBot="1" x14ac:dyDescent="0.35">
      <c r="A41" s="7">
        <f>Проверка_гипотез!A41</f>
        <v>42366</v>
      </c>
      <c r="B41" s="8">
        <f>Проверка_гипотез!B41</f>
        <v>1.8110105759223297E-2</v>
      </c>
      <c r="C41" s="8">
        <f>Проверка_гипотез!C41</f>
        <v>2.0202707317519469E-2</v>
      </c>
      <c r="D41" s="8">
        <f>Проверка_гипотез!D41</f>
        <v>2.9858945996858319E-2</v>
      </c>
      <c r="F41" s="132" t="s">
        <v>181</v>
      </c>
      <c r="G41" s="133">
        <f xml:space="preserve"> (_xlfn.STDEV.S(B175:B219)) ^ 2</f>
        <v>1.1259481096268632E-3</v>
      </c>
      <c r="J41" s="132" t="s">
        <v>181</v>
      </c>
      <c r="K41" s="133">
        <f xml:space="preserve"> (_xlfn.STDEV.S(C175:C219)) ^ 2</f>
        <v>1.5889300150970349E-3</v>
      </c>
      <c r="N41" s="132" t="s">
        <v>181</v>
      </c>
      <c r="O41" s="133">
        <f xml:space="preserve"> (_xlfn.STDEV.S(D175:D219)) ^ 2</f>
        <v>3.5505288961147819E-4</v>
      </c>
    </row>
    <row r="42" spans="1:15" ht="15" thickBot="1" x14ac:dyDescent="0.35">
      <c r="A42" s="7">
        <f>Проверка_гипотез!A42</f>
        <v>42373</v>
      </c>
      <c r="B42" s="8">
        <f>Проверка_гипотез!B42</f>
        <v>-5.0505157860685915E-3</v>
      </c>
      <c r="C42" s="8">
        <f>Проверка_гипотез!C42</f>
        <v>1.1928570865273812E-2</v>
      </c>
      <c r="D42" s="8">
        <f>Проверка_гипотез!D42</f>
        <v>-3.362012461734606E-3</v>
      </c>
    </row>
    <row r="43" spans="1:15" ht="15" thickBot="1" x14ac:dyDescent="0.35">
      <c r="A43" s="7">
        <f>Проверка_гипотез!A43</f>
        <v>42401</v>
      </c>
      <c r="B43" s="8">
        <f>Проверка_гипотез!B43</f>
        <v>-1.25955580876175E-2</v>
      </c>
      <c r="C43" s="8">
        <f>Проверка_гипотез!C43</f>
        <v>8.0972102326193028E-3</v>
      </c>
      <c r="D43" s="8">
        <f>Проверка_гипотез!D43</f>
        <v>3.2854940671520165E-2</v>
      </c>
      <c r="F43" s="144" t="s">
        <v>171</v>
      </c>
      <c r="G43" s="106">
        <f xml:space="preserve"> (G38 - G39) / (SQRT( (G40 / G36) + (G41 / G37) ))</f>
        <v>1.3287550010036191</v>
      </c>
      <c r="J43" s="144" t="s">
        <v>171</v>
      </c>
      <c r="K43" s="111">
        <f xml:space="preserve"> (K38 - K39) / (SQRT( (K40 / K36) + (K41 / K37) ))</f>
        <v>0.43710941518348662</v>
      </c>
      <c r="N43" s="144" t="s">
        <v>171</v>
      </c>
      <c r="O43" s="116">
        <f xml:space="preserve"> (O38 - O39) / (SQRT( (O40 / O36) + (O41 / O37) ))</f>
        <v>1.3019570682278943</v>
      </c>
    </row>
    <row r="44" spans="1:15" ht="15" thickBot="1" x14ac:dyDescent="0.35">
      <c r="A44" s="7">
        <f>Проверка_гипотез!A44</f>
        <v>42408</v>
      </c>
      <c r="B44" s="8">
        <f>Проверка_гипотез!B44</f>
        <v>-2.720844987290786E-2</v>
      </c>
      <c r="C44" s="8">
        <f>Проверка_гипотез!C44</f>
        <v>-1.2170535620255179E-2</v>
      </c>
      <c r="D44" s="8">
        <f>Проверка_гипотез!D44</f>
        <v>-3.929885508037205E-2</v>
      </c>
    </row>
    <row r="45" spans="1:15" ht="15" thickBot="1" x14ac:dyDescent="0.35">
      <c r="A45" s="7">
        <f>Проверка_гипотез!A45</f>
        <v>42415</v>
      </c>
      <c r="B45" s="8">
        <f>Проверка_гипотез!B45</f>
        <v>-2.860002205497322E-2</v>
      </c>
      <c r="C45" s="8">
        <f>Проверка_гипотез!C45</f>
        <v>0</v>
      </c>
      <c r="D45" s="8">
        <f>Проверка_гипотез!D45</f>
        <v>2.2825787858857461E-2</v>
      </c>
      <c r="F45" s="144" t="s">
        <v>182</v>
      </c>
      <c r="G45" s="135">
        <f xml:space="preserve"> ROUND(( ( (G40 / G36) + (G41 / G37) ) ^ 2 ) / ( ( ((G40 / G36) ^ 2) / (G36 - 1) ) + ( ((G41 / G37) ^ 2) / (G37 - 1) ) ),0)</f>
        <v>91</v>
      </c>
      <c r="J45" s="144" t="s">
        <v>182</v>
      </c>
      <c r="K45" s="135">
        <f xml:space="preserve"> ROUND(( ( (K40 / K36) + (K41 / K37) ) ^ 2 ) / ( ( ((K40 / K36) ^ 2) / (K36 - 1) ) + ( ((K41 / K37) ^ 2) / (K37 - 1) ) ),0)</f>
        <v>67</v>
      </c>
      <c r="N45" s="144" t="s">
        <v>182</v>
      </c>
      <c r="O45" s="135">
        <f xml:space="preserve"> ROUND(( ( (O40 / O36) + (O41 / O37) ) ^ 2 ) / ( ( ((O40 / O36) ^ 2) / (O36 - 1) ) + ( ((O41 / O37) ^ 2) / (O37 - 1) ) ),0)</f>
        <v>83</v>
      </c>
    </row>
    <row r="46" spans="1:15" ht="15" thickBot="1" x14ac:dyDescent="0.35">
      <c r="A46" s="7">
        <f>Проверка_гипотез!A46</f>
        <v>42422</v>
      </c>
      <c r="B46" s="8">
        <f>Проверка_гипотез!B46</f>
        <v>7.0704984632965475E-3</v>
      </c>
      <c r="C46" s="8">
        <f>Проверка_гипотез!C46</f>
        <v>-1.2320484388040624E-2</v>
      </c>
      <c r="D46" s="8">
        <f>Проверка_гипотез!D46</f>
        <v>2.2669422357358113E-2</v>
      </c>
    </row>
    <row r="47" spans="1:15" x14ac:dyDescent="0.3">
      <c r="A47" s="7">
        <f>Проверка_гипотез!A47</f>
        <v>42429</v>
      </c>
      <c r="B47" s="8">
        <f>Проверка_гипотез!B47</f>
        <v>8.7063564970749421E-2</v>
      </c>
      <c r="C47" s="8">
        <f>Проверка_гипотез!C47</f>
        <v>1.639380977567657E-2</v>
      </c>
      <c r="D47" s="8">
        <f>Проверка_гипотез!D47</f>
        <v>6.4748082658431225E-2</v>
      </c>
      <c r="F47" s="82" t="s">
        <v>173</v>
      </c>
      <c r="G47" s="83" t="s">
        <v>172</v>
      </c>
      <c r="J47" s="82" t="s">
        <v>173</v>
      </c>
      <c r="K47" s="83" t="s">
        <v>172</v>
      </c>
      <c r="N47" s="82" t="s">
        <v>173</v>
      </c>
      <c r="O47" s="83" t="s">
        <v>172</v>
      </c>
    </row>
    <row r="48" spans="1:15" ht="15" thickBot="1" x14ac:dyDescent="0.35">
      <c r="A48" s="7">
        <f>Проверка_гипотез!A48</f>
        <v>42436</v>
      </c>
      <c r="B48" s="8">
        <f>Проверка_гипотез!B48</f>
        <v>7.4349784875182116E-3</v>
      </c>
      <c r="C48" s="8">
        <f>Проверка_гипотез!C48</f>
        <v>7.4398290053859326E-2</v>
      </c>
      <c r="D48" s="8">
        <f>Проверка_гипотез!D48</f>
        <v>-2.1528533611009783E-3</v>
      </c>
      <c r="F48" s="134">
        <f>_xlfn.T.INV(1 - $F$3,G45 - 1)</f>
        <v>1.661961084030164</v>
      </c>
      <c r="G48" s="86">
        <f>_xlfn.T.INV(1 - $G$3,G45 - 1)</f>
        <v>2.3684974762391677</v>
      </c>
      <c r="J48" s="136">
        <f>_xlfn.T.INV(1 - $F$3,K45 - 1)</f>
        <v>1.6682705142276302</v>
      </c>
      <c r="K48" s="137">
        <f>_xlfn.T.INV(1 - $G$3,K45 - 1)</f>
        <v>2.3841857403528368</v>
      </c>
      <c r="N48" s="138">
        <f>_xlfn.T.INV(1 - $F$3,O45 - 1)</f>
        <v>1.6636491840290772</v>
      </c>
      <c r="O48" s="113">
        <f>_xlfn.T.INV(1 - $G$3,O45 - 1)</f>
        <v>2.3726873461487399</v>
      </c>
    </row>
    <row r="49" spans="1:15" ht="15" thickBot="1" x14ac:dyDescent="0.35">
      <c r="A49" s="7">
        <f>Проверка_гипотез!A49</f>
        <v>42443</v>
      </c>
      <c r="B49" s="8">
        <f>Проверка_гипотез!B49</f>
        <v>3.6367644170874791E-2</v>
      </c>
      <c r="C49" s="8">
        <f>Проверка_гипотез!C49</f>
        <v>-1.9048194970694474E-2</v>
      </c>
      <c r="D49" s="8">
        <f>Проверка_гипотез!D49</f>
        <v>4.5215511896447395E-2</v>
      </c>
    </row>
    <row r="50" spans="1:15" ht="15" thickBot="1" x14ac:dyDescent="0.35">
      <c r="A50" s="7">
        <f>Проверка_гипотез!A50</f>
        <v>42457</v>
      </c>
      <c r="B50" s="8">
        <f>Проверка_гипотез!B50</f>
        <v>2.0575397716455113E-2</v>
      </c>
      <c r="C50" s="8">
        <f>Проверка_гипотез!C50</f>
        <v>-2.8675799976666309E-2</v>
      </c>
      <c r="D50" s="8">
        <f>Проверка_гипотез!D50</f>
        <v>-8.906540816203113E-3</v>
      </c>
      <c r="F50" s="121" t="s">
        <v>183</v>
      </c>
      <c r="G50" s="106">
        <f>_xlfn.T.TEST(B126:B174,B175:B219,2,3)</f>
        <v>0.19680077349892058</v>
      </c>
      <c r="J50" s="121" t="s">
        <v>183</v>
      </c>
      <c r="K50" s="111">
        <f>_xlfn.T.TEST(C126:C174,C175:C219,2,3)</f>
        <v>0.6669769469813418</v>
      </c>
      <c r="N50" s="121" t="s">
        <v>183</v>
      </c>
      <c r="O50" s="116">
        <f>_xlfn.T.TEST(D126:D174,D175:D219,2,3)</f>
        <v>0.20722279697064427</v>
      </c>
    </row>
    <row r="51" spans="1:15" x14ac:dyDescent="0.3">
      <c r="A51" s="7">
        <f>Проверка_гипотез!A51</f>
        <v>42478</v>
      </c>
      <c r="B51" s="8">
        <f>Проверка_гипотез!B51</f>
        <v>-1.576658103301733E-2</v>
      </c>
      <c r="C51" s="8">
        <f>Проверка_гипотез!C51</f>
        <v>6.8992871486951421E-2</v>
      </c>
      <c r="D51" s="8">
        <f>Проверка_гипотез!D51</f>
        <v>3.9096535827901333E-2</v>
      </c>
    </row>
    <row r="52" spans="1:15" ht="15" thickBot="1" x14ac:dyDescent="0.35">
      <c r="A52" s="7">
        <f>Проверка_гипотез!A52</f>
        <v>42492</v>
      </c>
      <c r="B52" s="8">
        <f>Проверка_гипотез!B52</f>
        <v>-6.3414843172889659E-2</v>
      </c>
      <c r="C52" s="8">
        <f>Проверка_гипотез!C52</f>
        <v>1.904819497069463E-2</v>
      </c>
      <c r="D52" s="8">
        <f>Проверка_гипотез!D52</f>
        <v>-6.472847270049388E-2</v>
      </c>
    </row>
    <row r="53" spans="1:15" ht="15" customHeight="1" x14ac:dyDescent="0.3">
      <c r="A53" s="7">
        <f>Проверка_гипотез!A53</f>
        <v>42499</v>
      </c>
      <c r="B53" s="8">
        <f>Проверка_гипотез!B53</f>
        <v>1.842299957677607E-2</v>
      </c>
      <c r="C53" s="8">
        <f>Проверка_гипотез!C53</f>
        <v>-6.309169193264721E-3</v>
      </c>
      <c r="D53" s="8">
        <f>Проверка_гипотез!D53</f>
        <v>-1.9489606383523234E-2</v>
      </c>
      <c r="F53" s="209" t="s">
        <v>187</v>
      </c>
      <c r="G53" s="211"/>
      <c r="J53" s="209" t="s">
        <v>188</v>
      </c>
      <c r="K53" s="211"/>
      <c r="N53" s="209" t="s">
        <v>189</v>
      </c>
      <c r="O53" s="211"/>
    </row>
    <row r="54" spans="1:15" x14ac:dyDescent="0.3">
      <c r="A54" s="7">
        <f>Проверка_гипотез!A54</f>
        <v>42506</v>
      </c>
      <c r="B54" s="8">
        <f>Проверка_гипотез!B54</f>
        <v>-3.8944635297572923E-2</v>
      </c>
      <c r="C54" s="8">
        <f>Проверка_гипотез!C54</f>
        <v>-5.5298640196225754E-2</v>
      </c>
      <c r="D54" s="8">
        <f>Проверка_гипотез!D54</f>
        <v>6.1795345726469043E-3</v>
      </c>
      <c r="F54" s="212"/>
      <c r="G54" s="214"/>
      <c r="J54" s="212"/>
      <c r="K54" s="214"/>
      <c r="N54" s="212"/>
      <c r="O54" s="214"/>
    </row>
    <row r="55" spans="1:15" x14ac:dyDescent="0.3">
      <c r="A55" s="7">
        <f>Проверка_гипотез!A55</f>
        <v>42513</v>
      </c>
      <c r="B55" s="8">
        <f>Проверка_гипотез!B55</f>
        <v>-1.122706259378344E-2</v>
      </c>
      <c r="C55" s="8">
        <f>Проверка_гипотез!C55</f>
        <v>-1.0084119066625935E-2</v>
      </c>
      <c r="D55" s="8">
        <f>Проверка_гипотез!D55</f>
        <v>-1.2553438779043018E-2</v>
      </c>
      <c r="F55" s="212"/>
      <c r="G55" s="214"/>
      <c r="J55" s="212"/>
      <c r="K55" s="214"/>
      <c r="N55" s="212"/>
      <c r="O55" s="214"/>
    </row>
    <row r="56" spans="1:15" x14ac:dyDescent="0.3">
      <c r="A56" s="7">
        <f>Проверка_гипотез!A56</f>
        <v>42520</v>
      </c>
      <c r="B56" s="8">
        <f>Проверка_гипотез!B56</f>
        <v>1.2820688429061469E-2</v>
      </c>
      <c r="C56" s="8">
        <f>Проверка_гипотез!C56</f>
        <v>-6.7796869853788038E-3</v>
      </c>
      <c r="D56" s="8">
        <f>Проверка_гипотез!D56</f>
        <v>-1.8415567250996086E-2</v>
      </c>
      <c r="F56" s="212"/>
      <c r="G56" s="214"/>
      <c r="J56" s="212"/>
      <c r="K56" s="214"/>
      <c r="N56" s="212"/>
      <c r="O56" s="214"/>
    </row>
    <row r="57" spans="1:15" x14ac:dyDescent="0.3">
      <c r="A57" s="7">
        <f>Проверка_гипотез!A57</f>
        <v>42527</v>
      </c>
      <c r="B57" s="8">
        <f>Проверка_гипотез!B57</f>
        <v>7.9302556759775645E-3</v>
      </c>
      <c r="C57" s="8">
        <f>Проверка_гипотез!C57</f>
        <v>-6.3178901621531558E-2</v>
      </c>
      <c r="D57" s="8">
        <f>Проверка_гипотез!D57</f>
        <v>7.0823337073727052E-2</v>
      </c>
      <c r="F57" s="212"/>
      <c r="G57" s="214"/>
      <c r="J57" s="212"/>
      <c r="K57" s="214"/>
      <c r="N57" s="212"/>
      <c r="O57" s="214"/>
    </row>
    <row r="58" spans="1:15" x14ac:dyDescent="0.3">
      <c r="A58" s="7">
        <f>Проверка_гипотез!A58</f>
        <v>42534</v>
      </c>
      <c r="B58" s="8">
        <f>Проверка_гипотез!B58</f>
        <v>2.665577506624698E-2</v>
      </c>
      <c r="C58" s="8">
        <f>Проверка_гипотез!C58</f>
        <v>1.4388737452099452E-2</v>
      </c>
      <c r="D58" s="8">
        <f>Проверка_гипотез!D58</f>
        <v>-5.2251824403311775E-2</v>
      </c>
      <c r="F58" s="212"/>
      <c r="G58" s="214"/>
      <c r="J58" s="212"/>
      <c r="K58" s="214"/>
      <c r="N58" s="212"/>
      <c r="O58" s="214"/>
    </row>
    <row r="59" spans="1:15" x14ac:dyDescent="0.3">
      <c r="A59" s="7">
        <f>Проверка_гипотез!A59</f>
        <v>42541</v>
      </c>
      <c r="B59" s="8">
        <f>Проверка_гипотез!B59</f>
        <v>1.8441683419326569E-3</v>
      </c>
      <c r="C59" s="8">
        <f>Проверка_гипотез!C59</f>
        <v>1.4184634991956381E-2</v>
      </c>
      <c r="D59" s="8">
        <f>Проверка_гипотез!D59</f>
        <v>3.9742353754743547E-2</v>
      </c>
      <c r="F59" s="212"/>
      <c r="G59" s="214"/>
      <c r="J59" s="212"/>
      <c r="K59" s="214"/>
      <c r="N59" s="212"/>
      <c r="O59" s="214"/>
    </row>
    <row r="60" spans="1:15" x14ac:dyDescent="0.3">
      <c r="A60" s="7">
        <f>Проверка_гипотез!A60</f>
        <v>42548</v>
      </c>
      <c r="B60" s="8">
        <f>Проверка_гипотез!B60</f>
        <v>1.7804624633506686E-2</v>
      </c>
      <c r="C60" s="8">
        <f>Проверка_гипотез!C60</f>
        <v>-2.4956731973867507E-2</v>
      </c>
      <c r="D60" s="8">
        <f>Проверка_гипотез!D60</f>
        <v>-3.6030665011516053E-3</v>
      </c>
      <c r="F60" s="212"/>
      <c r="G60" s="214"/>
      <c r="J60" s="212"/>
      <c r="K60" s="214"/>
      <c r="N60" s="212"/>
      <c r="O60" s="214"/>
    </row>
    <row r="61" spans="1:15" x14ac:dyDescent="0.3">
      <c r="A61" s="7">
        <f>Проверка_гипотез!A61</f>
        <v>42555</v>
      </c>
      <c r="B61" s="8">
        <f>Проверка_гипотез!B61</f>
        <v>-6.1265853002241064E-2</v>
      </c>
      <c r="C61" s="8">
        <f>Проверка_гипотез!C61</f>
        <v>2.4956731973867458E-2</v>
      </c>
      <c r="D61" s="8">
        <f>Проверка_гипотез!D61</f>
        <v>-2.2664290518726399E-2</v>
      </c>
      <c r="F61" s="212"/>
      <c r="G61" s="214"/>
      <c r="J61" s="212"/>
      <c r="K61" s="214"/>
      <c r="N61" s="212"/>
      <c r="O61" s="214"/>
    </row>
    <row r="62" spans="1:15" x14ac:dyDescent="0.3">
      <c r="A62" s="7">
        <f>Проверка_гипотез!A62</f>
        <v>42562</v>
      </c>
      <c r="B62" s="8">
        <f>Проверка_гипотез!B62</f>
        <v>4.3307677504709124E-2</v>
      </c>
      <c r="C62" s="8">
        <f>Проверка_гипотез!C62</f>
        <v>-3.5273405179682992E-3</v>
      </c>
      <c r="D62" s="8">
        <f>Проверка_гипотез!D62</f>
        <v>3.0305349495328843E-2</v>
      </c>
      <c r="F62" s="212"/>
      <c r="G62" s="214"/>
      <c r="J62" s="212"/>
      <c r="K62" s="214"/>
      <c r="N62" s="212"/>
      <c r="O62" s="214"/>
    </row>
    <row r="63" spans="1:15" x14ac:dyDescent="0.3">
      <c r="A63" s="7">
        <f>Проверка_гипотез!A63</f>
        <v>42576</v>
      </c>
      <c r="B63" s="8">
        <f>Проверка_гипотез!B63</f>
        <v>-4.8707771683857322E-3</v>
      </c>
      <c r="C63" s="8">
        <f>Проверка_гипотез!C63</f>
        <v>7.3652909574765404E-2</v>
      </c>
      <c r="D63" s="8">
        <f>Проверка_гипотез!D63</f>
        <v>-2.6676331777429042E-2</v>
      </c>
      <c r="F63" s="212"/>
      <c r="G63" s="214"/>
      <c r="J63" s="212"/>
      <c r="K63" s="214"/>
      <c r="N63" s="212"/>
      <c r="O63" s="214"/>
    </row>
    <row r="64" spans="1:15" x14ac:dyDescent="0.3">
      <c r="A64" s="7">
        <f>Проверка_гипотез!A64</f>
        <v>42583</v>
      </c>
      <c r="B64" s="8">
        <f>Проверка_гипотез!B64</f>
        <v>3.4216512308206368E-2</v>
      </c>
      <c r="C64" s="8">
        <f>Проверка_гипотез!C64</f>
        <v>-2.9629651306568496E-3</v>
      </c>
      <c r="D64" s="8">
        <f>Проверка_гипотез!D64</f>
        <v>1.3427116585911631E-2</v>
      </c>
      <c r="F64" s="212"/>
      <c r="G64" s="214"/>
      <c r="J64" s="212"/>
      <c r="K64" s="214"/>
      <c r="N64" s="212"/>
      <c r="O64" s="214"/>
    </row>
    <row r="65" spans="1:15" ht="15" thickBot="1" x14ac:dyDescent="0.35">
      <c r="A65" s="7">
        <f>Проверка_гипотез!A65</f>
        <v>42590</v>
      </c>
      <c r="B65" s="8">
        <f>Проверка_гипотез!B65</f>
        <v>1.0598130991823284E-2</v>
      </c>
      <c r="C65" s="8">
        <f>Проверка_гипотез!C65</f>
        <v>2.3461486678997966E-2</v>
      </c>
      <c r="D65" s="8">
        <f>Проверка_гипотез!D65</f>
        <v>2.8755222235328538E-3</v>
      </c>
      <c r="F65" s="215"/>
      <c r="G65" s="217"/>
      <c r="J65" s="215"/>
      <c r="K65" s="217"/>
      <c r="N65" s="215"/>
      <c r="O65" s="217"/>
    </row>
    <row r="66" spans="1:15" x14ac:dyDescent="0.3">
      <c r="A66" s="7">
        <f>Проверка_гипотез!A66</f>
        <v>42597</v>
      </c>
      <c r="B66" s="8">
        <f>Проверка_гипотез!B66</f>
        <v>-1.9465334788103236E-2</v>
      </c>
      <c r="C66" s="8">
        <f>Проверка_гипотез!C66</f>
        <v>2.8943580263645565E-3</v>
      </c>
      <c r="D66" s="8">
        <f>Проверка_гипотез!D66</f>
        <v>5.3550077958341942E-2</v>
      </c>
    </row>
    <row r="67" spans="1:15" ht="15" thickBot="1" x14ac:dyDescent="0.35">
      <c r="A67" s="7">
        <f>Проверка_гипотез!A67</f>
        <v>42604</v>
      </c>
      <c r="B67" s="8">
        <f>Проверка_гипотез!B67</f>
        <v>5.9710810495001571E-3</v>
      </c>
      <c r="C67" s="8">
        <f>Проверка_гипотез!C67</f>
        <v>-5.7971176843259579E-3</v>
      </c>
      <c r="D67" s="8">
        <f>Проверка_гипотез!D67</f>
        <v>4.2881712365661932E-3</v>
      </c>
    </row>
    <row r="68" spans="1:15" x14ac:dyDescent="0.3">
      <c r="A68" s="7">
        <f>Проверка_гипотез!A68</f>
        <v>42611</v>
      </c>
      <c r="B68" s="8">
        <f>Проверка_гипотез!B68</f>
        <v>-2.0199592047869502E-2</v>
      </c>
      <c r="C68" s="8">
        <f>Проверка_гипотез!C68</f>
        <v>-2.6511125548331852E-2</v>
      </c>
      <c r="D68" s="8">
        <f>Проверка_гипотез!D68</f>
        <v>-1.8559502793343851E-3</v>
      </c>
      <c r="F68" s="246" t="s">
        <v>190</v>
      </c>
      <c r="G68" s="247"/>
      <c r="H68" s="247"/>
      <c r="I68" s="247"/>
      <c r="J68" s="247"/>
      <c r="K68" s="247"/>
      <c r="L68" s="247"/>
      <c r="M68" s="247"/>
      <c r="N68" s="247"/>
      <c r="O68" s="248"/>
    </row>
    <row r="69" spans="1:15" x14ac:dyDescent="0.3">
      <c r="A69" s="7">
        <f>Проверка_гипотез!A69</f>
        <v>42618</v>
      </c>
      <c r="B69" s="8">
        <f>Проверка_гипотез!B69</f>
        <v>-6.2324713765636803E-4</v>
      </c>
      <c r="C69" s="8">
        <f>Проверка_гипотез!C69</f>
        <v>4.380262265839284E-2</v>
      </c>
      <c r="D69" s="8">
        <f>Проверка_гипотез!D69</f>
        <v>3.5101174795182002E-2</v>
      </c>
      <c r="F69" s="249"/>
      <c r="G69" s="250"/>
      <c r="H69" s="250"/>
      <c r="I69" s="250"/>
      <c r="J69" s="250"/>
      <c r="K69" s="250"/>
      <c r="L69" s="250"/>
      <c r="M69" s="250"/>
      <c r="N69" s="250"/>
      <c r="O69" s="251"/>
    </row>
    <row r="70" spans="1:15" ht="15" thickBot="1" x14ac:dyDescent="0.35">
      <c r="A70" s="7">
        <f>Проверка_гипотез!A70</f>
        <v>42625</v>
      </c>
      <c r="B70" s="8">
        <f>Проверка_гипотез!B70</f>
        <v>-1.2862922447765426E-2</v>
      </c>
      <c r="C70" s="8">
        <f>Проверка_гипотез!C70</f>
        <v>-1.7291497110060994E-2</v>
      </c>
      <c r="D70" s="8">
        <f>Проверка_гипотез!D70</f>
        <v>-4.2862146505418686E-3</v>
      </c>
      <c r="F70" s="252"/>
      <c r="G70" s="253"/>
      <c r="H70" s="253"/>
      <c r="I70" s="253"/>
      <c r="J70" s="253"/>
      <c r="K70" s="253"/>
      <c r="L70" s="253"/>
      <c r="M70" s="253"/>
      <c r="N70" s="253"/>
      <c r="O70" s="254"/>
    </row>
    <row r="71" spans="1:15" x14ac:dyDescent="0.3">
      <c r="A71" s="7">
        <f>Проверка_гипотез!A71</f>
        <v>42632</v>
      </c>
      <c r="B71" s="8">
        <f>Проверка_гипотез!B71</f>
        <v>2.0471064107372886E-2</v>
      </c>
      <c r="C71" s="8">
        <f>Проверка_гипотез!C71</f>
        <v>-2.9112102074584415E-3</v>
      </c>
      <c r="D71" s="8">
        <f>Проверка_гипотез!D71</f>
        <v>-1.3391189090148482E-2</v>
      </c>
    </row>
    <row r="72" spans="1:15" ht="15" thickBot="1" x14ac:dyDescent="0.35">
      <c r="A72" s="7">
        <f>Проверка_гипотез!A72</f>
        <v>42639</v>
      </c>
      <c r="B72" s="8">
        <f>Проверка_гипотез!B72</f>
        <v>-9.3240768751232904E-3</v>
      </c>
      <c r="C72" s="8">
        <f>Проверка_гипотез!C72</f>
        <v>2.8737609767356946E-2</v>
      </c>
      <c r="D72" s="8">
        <f>Проверка_гипотез!D72</f>
        <v>-3.7923983704509091E-2</v>
      </c>
    </row>
    <row r="73" spans="1:15" ht="15" thickBot="1" x14ac:dyDescent="0.35">
      <c r="A73" s="7">
        <f>Проверка_гипотез!A73</f>
        <v>42646</v>
      </c>
      <c r="B73" s="8">
        <f>Проверка_гипотез!B73</f>
        <v>2.0399409281895101E-2</v>
      </c>
      <c r="C73" s="8">
        <f>Проверка_гипотез!C73</f>
        <v>-2.8737609767356911E-2</v>
      </c>
      <c r="D73" s="8">
        <f>Проверка_гипотез!D73</f>
        <v>-3.7995077127800417E-3</v>
      </c>
      <c r="F73" s="145" t="s">
        <v>191</v>
      </c>
      <c r="G73" s="146">
        <f>_xlfn.F.TEST(B126:B174,B175:B219)</f>
        <v>0.87686713436515751</v>
      </c>
      <c r="J73" s="145" t="s">
        <v>191</v>
      </c>
      <c r="K73" s="150">
        <f>_xlfn.F.TEST(C126:C174,C175:C219)</f>
        <v>6.8103582229335892E-5</v>
      </c>
      <c r="N73" s="145" t="s">
        <v>191</v>
      </c>
      <c r="O73" s="152">
        <f>_xlfn.F.TEST(D126:D174,D175:D219)</f>
        <v>3.6267207024427519E-3</v>
      </c>
    </row>
    <row r="74" spans="1:15" ht="15" thickBot="1" x14ac:dyDescent="0.35">
      <c r="A74" s="7">
        <f>Проверка_гипотез!A74</f>
        <v>42653</v>
      </c>
      <c r="B74" s="8">
        <f>Проверка_гипотез!B74</f>
        <v>5.0354878659265309E-3</v>
      </c>
      <c r="C74" s="8">
        <f>Проверка_гипотез!C74</f>
        <v>-3.5612071788876855E-2</v>
      </c>
      <c r="D74" s="8">
        <f>Проверка_гипотез!D74</f>
        <v>3.5525415510949135E-2</v>
      </c>
      <c r="F74" s="16"/>
      <c r="G74" s="16"/>
      <c r="J74" s="16"/>
      <c r="K74" s="16"/>
      <c r="N74" s="16"/>
      <c r="O74" s="16"/>
    </row>
    <row r="75" spans="1:15" ht="15" thickBot="1" x14ac:dyDescent="0.35">
      <c r="A75" s="7">
        <f>Проверка_гипотез!A75</f>
        <v>42660</v>
      </c>
      <c r="B75" s="8">
        <f>Проверка_гипотез!B75</f>
        <v>8.4874713811850626E-3</v>
      </c>
      <c r="C75" s="8">
        <f>Проверка_гипотез!C75</f>
        <v>-6.5546077897870994E-2</v>
      </c>
      <c r="D75" s="8">
        <f>Проверка_гипотез!D75</f>
        <v>-2.7359724177315733E-2</v>
      </c>
      <c r="F75" s="255" t="s">
        <v>170</v>
      </c>
      <c r="G75" s="256"/>
      <c r="J75" s="255" t="s">
        <v>170</v>
      </c>
      <c r="K75" s="256"/>
      <c r="N75" s="255" t="s">
        <v>170</v>
      </c>
      <c r="O75" s="256"/>
    </row>
    <row r="76" spans="1:15" ht="15" thickBot="1" x14ac:dyDescent="0.35">
      <c r="A76" s="7">
        <f>Проверка_гипотез!A76</f>
        <v>42667</v>
      </c>
      <c r="B76" s="8">
        <f>Проверка_гипотез!B76</f>
        <v>2.1204318426217832E-2</v>
      </c>
      <c r="C76" s="8">
        <f>Проверка_гипотез!C76</f>
        <v>2.2329476398088577E-2</v>
      </c>
      <c r="D76" s="8">
        <f>Проверка_гипотез!D76</f>
        <v>1.6134029029164117E-2</v>
      </c>
      <c r="F76" s="147">
        <v>0.05</v>
      </c>
      <c r="G76" s="147">
        <v>0.01</v>
      </c>
      <c r="J76" s="147">
        <v>0.05</v>
      </c>
      <c r="K76" s="147">
        <v>0.01</v>
      </c>
      <c r="N76" s="147">
        <v>0.05</v>
      </c>
      <c r="O76" s="147">
        <v>0.01</v>
      </c>
    </row>
    <row r="77" spans="1:15" ht="15" thickBot="1" x14ac:dyDescent="0.35">
      <c r="A77" s="7">
        <f>Проверка_гипотез!A77</f>
        <v>42674</v>
      </c>
      <c r="B77" s="8">
        <f>Проверка_гипотез!B77</f>
        <v>4.7889161743347626E-2</v>
      </c>
      <c r="C77" s="8">
        <f>Проверка_гипотез!C77</f>
        <v>-2.5560496979535219E-2</v>
      </c>
      <c r="D77" s="8">
        <f>Проверка_гипотез!D77</f>
        <v>-2.2836662311037072E-2</v>
      </c>
      <c r="F77" s="255" t="s">
        <v>192</v>
      </c>
      <c r="G77" s="256"/>
      <c r="J77" s="255" t="s">
        <v>192</v>
      </c>
      <c r="K77" s="256"/>
      <c r="N77" s="255" t="s">
        <v>192</v>
      </c>
      <c r="O77" s="256"/>
    </row>
    <row r="78" spans="1:15" x14ac:dyDescent="0.3">
      <c r="A78" s="7">
        <f>Проверка_гипотез!A78</f>
        <v>42681</v>
      </c>
      <c r="B78" s="8">
        <f>Проверка_гипотез!B78</f>
        <v>6.8777027374449934E-3</v>
      </c>
      <c r="C78" s="8">
        <f>Проверка_гипотез!C78</f>
        <v>3.23102058144654E-3</v>
      </c>
      <c r="D78" s="8">
        <f>Проверка_гипотез!D78</f>
        <v>2.9235492095380593E-4</v>
      </c>
      <c r="F78" s="148">
        <f>F76 / 2</f>
        <v>2.5000000000000001E-2</v>
      </c>
      <c r="G78" s="148">
        <f>G76 / 2</f>
        <v>5.0000000000000001E-3</v>
      </c>
      <c r="J78" s="149">
        <f>J76 / 2</f>
        <v>2.5000000000000001E-2</v>
      </c>
      <c r="K78" s="149">
        <f>K76 / 2</f>
        <v>5.0000000000000001E-3</v>
      </c>
      <c r="N78" s="151">
        <f>N76 / 2</f>
        <v>2.5000000000000001E-2</v>
      </c>
      <c r="O78" s="151">
        <f>O76 / 2</f>
        <v>5.0000000000000001E-3</v>
      </c>
    </row>
    <row r="79" spans="1:15" ht="15" thickBot="1" x14ac:dyDescent="0.35">
      <c r="A79" s="7">
        <f>Проверка_гипотез!A79</f>
        <v>42688</v>
      </c>
      <c r="B79" s="8">
        <f>Проверка_гипотез!B79</f>
        <v>7.8912271366278514E-2</v>
      </c>
      <c r="C79" s="8">
        <f>Проверка_гипотез!C79</f>
        <v>5.6441310904951629E-2</v>
      </c>
      <c r="D79" s="8">
        <f>Проверка_гипотез!D79</f>
        <v>-1.5020161631197314E-2</v>
      </c>
    </row>
    <row r="80" spans="1:15" x14ac:dyDescent="0.3">
      <c r="A80" s="7">
        <f>Проверка_гипотез!A80</f>
        <v>42695</v>
      </c>
      <c r="B80" s="8">
        <f>Проверка_гипотез!B80</f>
        <v>-1.8113603089485928E-3</v>
      </c>
      <c r="C80" s="8">
        <f>Проверка_гипотез!C80</f>
        <v>-3.0534374868901202E-3</v>
      </c>
      <c r="D80" s="8">
        <f>Проверка_гипотез!D80</f>
        <v>1.3264748658483101E-2</v>
      </c>
      <c r="F80" s="234" t="str">
        <f>IF(G73 &gt; F78, "Принимаем гипотезу Н0 с вер. в 95%", "Отклоняем гипотезу Н0")</f>
        <v>Принимаем гипотезу Н0 с вер. в 95%</v>
      </c>
      <c r="G80" s="235"/>
      <c r="J80" s="238" t="str">
        <f>IF(K73 &gt; J78, "Принимаем гипотезу Н0 с вер. в 95%", "Отклоняем гипотезу Н0")</f>
        <v>Отклоняем гипотезу Н0</v>
      </c>
      <c r="K80" s="239"/>
      <c r="N80" s="242" t="str">
        <f>IF(O73 &gt; N78, "Принимаем гипотезу Н0 с вер. в 95%", "Отклоняем гипотезу Н0")</f>
        <v>Отклоняем гипотезу Н0</v>
      </c>
      <c r="O80" s="243"/>
    </row>
    <row r="81" spans="1:15" ht="15" thickBot="1" x14ac:dyDescent="0.35">
      <c r="A81" s="7">
        <f>Проверка_гипотез!A81</f>
        <v>42730</v>
      </c>
      <c r="B81" s="8">
        <f>Проверка_гипотез!B81</f>
        <v>7.8784717074213209E-2</v>
      </c>
      <c r="C81" s="8">
        <f>Проверка_гипотез!C81</f>
        <v>8.0231690004250927E-2</v>
      </c>
      <c r="D81" s="8">
        <f>Проверка_гипотез!D81</f>
        <v>5.0796893285274723E-2</v>
      </c>
      <c r="F81" s="236" t="str">
        <f>IF(G73 &gt; G78, "Принимаем гипотезу Н0 с вер. в 99%", "Отклоняем гипотезу Н0")</f>
        <v>Принимаем гипотезу Н0 с вер. в 99%</v>
      </c>
      <c r="G81" s="237"/>
      <c r="J81" s="240" t="str">
        <f>IF(K73 &gt; K78, "Принимаем гипотезу Н0 с вер. в 99%", "Отклоняем гипотезу Н0")</f>
        <v>Отклоняем гипотезу Н0</v>
      </c>
      <c r="K81" s="241"/>
      <c r="N81" s="244" t="str">
        <f>IF(O73 &gt; O78, "Принимаем гипотезу Н0 с вер. в 99%", "Отклоняем гипотезу Н0")</f>
        <v>Отклоняем гипотезу Н0</v>
      </c>
      <c r="O81" s="245"/>
    </row>
    <row r="82" spans="1:15" x14ac:dyDescent="0.3">
      <c r="A82" s="7">
        <f>Проверка_гипотез!A82</f>
        <v>42737</v>
      </c>
      <c r="B82" s="8">
        <f>Проверка_гипотез!B82</f>
        <v>-8.3485698610165048E-3</v>
      </c>
      <c r="C82" s="8">
        <f>Проверка_гипотез!C82</f>
        <v>-2.2701485345391855E-3</v>
      </c>
      <c r="D82" s="8">
        <f>Проверка_гипотез!D82</f>
        <v>-2.5903623621944181E-2</v>
      </c>
    </row>
    <row r="83" spans="1:15" ht="15" thickBot="1" x14ac:dyDescent="0.35">
      <c r="A83" s="7">
        <f>Проверка_гипотез!A83</f>
        <v>42744</v>
      </c>
      <c r="B83" s="8">
        <f>Проверка_гипотез!B83</f>
        <v>2.2533204852972957E-2</v>
      </c>
      <c r="C83" s="8">
        <f>Проверка_гипотез!C83</f>
        <v>-2.7651531330510123E-2</v>
      </c>
      <c r="D83" s="8">
        <f>Проверка_гипотез!D83</f>
        <v>-1.1531197599189679E-2</v>
      </c>
    </row>
    <row r="84" spans="1:15" ht="15" customHeight="1" x14ac:dyDescent="0.3">
      <c r="A84" s="7">
        <f>Проверка_гипотез!A84</f>
        <v>42751</v>
      </c>
      <c r="B84" s="8">
        <f>Проверка_гипотез!B84</f>
        <v>-5.2010536803676545E-2</v>
      </c>
      <c r="C84" s="8">
        <f>Проверка_гипотез!C84</f>
        <v>3.6701366850427963E-2</v>
      </c>
      <c r="D84" s="8">
        <f>Проверка_гипотез!D84</f>
        <v>-1.2894908298717507E-3</v>
      </c>
      <c r="F84" s="209" t="s">
        <v>193</v>
      </c>
      <c r="G84" s="211"/>
      <c r="J84" s="209" t="s">
        <v>194</v>
      </c>
      <c r="K84" s="211"/>
      <c r="N84" s="209" t="s">
        <v>194</v>
      </c>
      <c r="O84" s="211"/>
    </row>
    <row r="85" spans="1:15" x14ac:dyDescent="0.3">
      <c r="A85" s="7">
        <f>Проверка_гипотез!A85</f>
        <v>42758</v>
      </c>
      <c r="B85" s="8">
        <f>Проверка_гипотез!B85</f>
        <v>5.6387919671779682E-2</v>
      </c>
      <c r="C85" s="8">
        <f>Проверка_гипотез!C85</f>
        <v>7.7961541469711917E-2</v>
      </c>
      <c r="D85" s="8">
        <f>Проверка_гипотез!D85</f>
        <v>3.673623982561932E-2</v>
      </c>
      <c r="F85" s="212"/>
      <c r="G85" s="214"/>
      <c r="J85" s="212"/>
      <c r="K85" s="214"/>
      <c r="N85" s="212"/>
      <c r="O85" s="214"/>
    </row>
    <row r="86" spans="1:15" x14ac:dyDescent="0.3">
      <c r="A86" s="7">
        <f>Проверка_гипотез!A86</f>
        <v>42765</v>
      </c>
      <c r="B86" s="8">
        <f>Проверка_гипотез!B86</f>
        <v>-7.294154394236782E-2</v>
      </c>
      <c r="C86" s="8">
        <f>Проверка_гипотез!C86</f>
        <v>-1.2578782206860185E-2</v>
      </c>
      <c r="D86" s="8">
        <f>Проверка_гипотез!D86</f>
        <v>-1.0377038795477141E-2</v>
      </c>
      <c r="F86" s="212"/>
      <c r="G86" s="214"/>
      <c r="J86" s="212"/>
      <c r="K86" s="214"/>
      <c r="N86" s="212"/>
      <c r="O86" s="214"/>
    </row>
    <row r="87" spans="1:15" x14ac:dyDescent="0.3">
      <c r="A87" s="7">
        <f>Проверка_гипотез!A87</f>
        <v>42772</v>
      </c>
      <c r="B87" s="8">
        <f>Проверка_гипотез!B87</f>
        <v>-1.5198996958717709E-2</v>
      </c>
      <c r="C87" s="8">
        <f>Проверка_гипотез!C87</f>
        <v>4.210532536343679E-3</v>
      </c>
      <c r="D87" s="8">
        <f>Проверка_гипотез!D87</f>
        <v>-5.2239615552198165E-2</v>
      </c>
      <c r="F87" s="212"/>
      <c r="G87" s="214"/>
      <c r="J87" s="212"/>
      <c r="K87" s="214"/>
      <c r="N87" s="212"/>
      <c r="O87" s="214"/>
    </row>
    <row r="88" spans="1:15" x14ac:dyDescent="0.3">
      <c r="A88" s="7">
        <f>Проверка_гипотез!A88</f>
        <v>42779</v>
      </c>
      <c r="B88" s="8">
        <f>Проверка_гипотез!B88</f>
        <v>-8.1571199684809859E-2</v>
      </c>
      <c r="C88" s="8">
        <f>Проверка_гипотез!C88</f>
        <v>-4.0734463337215275E-2</v>
      </c>
      <c r="D88" s="8">
        <f>Проверка_гипотез!D88</f>
        <v>-6.4538521137571178E-2</v>
      </c>
      <c r="F88" s="212"/>
      <c r="G88" s="214"/>
      <c r="J88" s="212"/>
      <c r="K88" s="214"/>
      <c r="N88" s="212"/>
      <c r="O88" s="214"/>
    </row>
    <row r="89" spans="1:15" x14ac:dyDescent="0.3">
      <c r="A89" s="7">
        <f>Проверка_гипотез!A89</f>
        <v>42793</v>
      </c>
      <c r="B89" s="8">
        <f>Проверка_гипотез!B89</f>
        <v>1.1049836186584935E-2</v>
      </c>
      <c r="C89" s="8">
        <f>Проверка_гипотез!C89</f>
        <v>-3.8221212820197741E-2</v>
      </c>
      <c r="D89" s="8">
        <f>Проверка_гипотез!D89</f>
        <v>-1.9132298081157392E-2</v>
      </c>
      <c r="F89" s="212"/>
      <c r="G89" s="214"/>
      <c r="J89" s="212"/>
      <c r="K89" s="214"/>
      <c r="N89" s="212"/>
      <c r="O89" s="214"/>
    </row>
    <row r="90" spans="1:15" x14ac:dyDescent="0.3">
      <c r="A90" s="7">
        <f>Проверка_гипотез!A90</f>
        <v>42800</v>
      </c>
      <c r="B90" s="8">
        <f>Проверка_гипотез!B90</f>
        <v>-6.4978178212140608E-2</v>
      </c>
      <c r="C90" s="8">
        <f>Проверка_гипотез!C90</f>
        <v>-6.7139302837628562E-2</v>
      </c>
      <c r="D90" s="8">
        <f>Проверка_гипотез!D90</f>
        <v>-6.6025510259149434E-2</v>
      </c>
      <c r="F90" s="212"/>
      <c r="G90" s="214"/>
      <c r="J90" s="212"/>
      <c r="K90" s="214"/>
      <c r="N90" s="212"/>
      <c r="O90" s="214"/>
    </row>
    <row r="91" spans="1:15" x14ac:dyDescent="0.3">
      <c r="A91" s="7">
        <f>Проверка_гипотез!A91</f>
        <v>42807</v>
      </c>
      <c r="B91" s="8">
        <f>Проверка_гипотез!B91</f>
        <v>7.780761581549861E-2</v>
      </c>
      <c r="C91" s="8">
        <f>Проверка_гипотез!C91</f>
        <v>5.4067221270275793E-2</v>
      </c>
      <c r="D91" s="8">
        <f>Проверка_гипотез!D91</f>
        <v>-1.7475578361207779E-3</v>
      </c>
      <c r="F91" s="212"/>
      <c r="G91" s="214"/>
      <c r="J91" s="212"/>
      <c r="K91" s="214"/>
      <c r="N91" s="212"/>
      <c r="O91" s="214"/>
    </row>
    <row r="92" spans="1:15" x14ac:dyDescent="0.3">
      <c r="A92" s="7">
        <f>Проверка_гипотез!A92</f>
        <v>42814</v>
      </c>
      <c r="B92" s="8">
        <f>Проверка_гипотез!B92</f>
        <v>-5.4911383037671659E-2</v>
      </c>
      <c r="C92" s="8">
        <f>Проверка_гипотез!C92</f>
        <v>-7.9260652724206029E-3</v>
      </c>
      <c r="D92" s="8">
        <f>Проверка_гипотез!D92</f>
        <v>3.8089238241221499E-3</v>
      </c>
      <c r="F92" s="212"/>
      <c r="G92" s="214"/>
      <c r="J92" s="212"/>
      <c r="K92" s="214"/>
      <c r="N92" s="212"/>
      <c r="O92" s="214"/>
    </row>
    <row r="93" spans="1:15" ht="15" thickBot="1" x14ac:dyDescent="0.35">
      <c r="A93" s="7">
        <f>Проверка_гипотез!A93</f>
        <v>42821</v>
      </c>
      <c r="B93" s="8">
        <f>Проверка_гипотез!B93</f>
        <v>-3.8756956574004233E-3</v>
      </c>
      <c r="C93" s="8">
        <f>Проверка_гипотез!C93</f>
        <v>0</v>
      </c>
      <c r="D93" s="8">
        <f>Проверка_гипотез!D93</f>
        <v>2.456510912732069E-2</v>
      </c>
      <c r="F93" s="215"/>
      <c r="G93" s="217"/>
      <c r="J93" s="215"/>
      <c r="K93" s="217"/>
      <c r="N93" s="215"/>
      <c r="O93" s="217"/>
    </row>
    <row r="94" spans="1:15" x14ac:dyDescent="0.3">
      <c r="A94" s="7">
        <f>Проверка_гипотез!A94</f>
        <v>42828</v>
      </c>
      <c r="B94" s="8">
        <f>Проверка_гипотез!B94</f>
        <v>2.8498419719945243E-2</v>
      </c>
      <c r="C94" s="8">
        <f>Проверка_гипотез!C94</f>
        <v>-2.4162249279079936E-2</v>
      </c>
      <c r="D94" s="8">
        <f>Проверка_гипотез!D94</f>
        <v>3.776322542520371E-2</v>
      </c>
    </row>
    <row r="95" spans="1:15" x14ac:dyDescent="0.3">
      <c r="A95" s="7">
        <f>Проверка_гипотез!A95</f>
        <v>42842</v>
      </c>
      <c r="B95" s="8">
        <f>Проверка_гипотез!B95</f>
        <v>5.6761677290010594E-3</v>
      </c>
      <c r="C95" s="8">
        <f>Проверка_гипотез!C95</f>
        <v>2.9455102297569658E-3</v>
      </c>
      <c r="D95" s="8">
        <f>Проверка_гипотез!D95</f>
        <v>5.2120468617081811E-3</v>
      </c>
    </row>
    <row r="96" spans="1:15" x14ac:dyDescent="0.3">
      <c r="A96" s="7">
        <f>Проверка_гипотез!A96</f>
        <v>42856</v>
      </c>
      <c r="B96" s="8">
        <f>Проверка_гипотез!B96</f>
        <v>-2.3347363996991062E-2</v>
      </c>
      <c r="C96" s="8">
        <f>Проверка_гипотез!C96</f>
        <v>-2.2989518224698833E-2</v>
      </c>
      <c r="D96" s="8">
        <f>Проверка_гипотез!D96</f>
        <v>-1.5245650219406373E-2</v>
      </c>
    </row>
    <row r="97" spans="1:4" x14ac:dyDescent="0.3">
      <c r="A97" s="7">
        <f>Проверка_гипотез!A97</f>
        <v>42863</v>
      </c>
      <c r="B97" s="8">
        <f>Проверка_гипотез!B97</f>
        <v>1.9360647753169709E-2</v>
      </c>
      <c r="C97" s="8">
        <f>Проверка_гипотез!C97</f>
        <v>-3.5506688456909644E-2</v>
      </c>
      <c r="D97" s="8">
        <f>Проверка_гипотез!D97</f>
        <v>-1.5969369128518093E-2</v>
      </c>
    </row>
    <row r="98" spans="1:4" x14ac:dyDescent="0.3">
      <c r="A98" s="7">
        <f>Проверка_гипотез!A98</f>
        <v>42870</v>
      </c>
      <c r="B98" s="8">
        <f>Проверка_гипотез!B98</f>
        <v>4.3640920408952524E-2</v>
      </c>
      <c r="C98" s="8">
        <f>Проверка_гипотез!C98</f>
        <v>-1.5174798019235115E-2</v>
      </c>
      <c r="D98" s="8">
        <f>Проверка_гипотез!D98</f>
        <v>-4.5632412952057054E-3</v>
      </c>
    </row>
    <row r="99" spans="1:4" x14ac:dyDescent="0.3">
      <c r="A99" s="7">
        <f>Проверка_гипотез!A99</f>
        <v>42877</v>
      </c>
      <c r="B99" s="8">
        <f>Проверка_гипотез!B99</f>
        <v>-1.0894051989868547E-2</v>
      </c>
      <c r="C99" s="8">
        <f>Проверка_гипотез!C99</f>
        <v>-5.338787341806156E-2</v>
      </c>
      <c r="D99" s="8">
        <f>Проверка_гипотез!D99</f>
        <v>-6.8841445451452076E-3</v>
      </c>
    </row>
    <row r="100" spans="1:4" x14ac:dyDescent="0.3">
      <c r="A100" s="7">
        <f>Проверка_гипотез!A100</f>
        <v>42884</v>
      </c>
      <c r="B100" s="8">
        <f>Проверка_гипотез!B100</f>
        <v>-2.0044924689059395E-2</v>
      </c>
      <c r="C100" s="8">
        <f>Проверка_гипотез!C100</f>
        <v>0</v>
      </c>
      <c r="D100" s="8">
        <f>Проверка_гипотез!D100</f>
        <v>-9.9174366573459155E-3</v>
      </c>
    </row>
    <row r="101" spans="1:4" x14ac:dyDescent="0.3">
      <c r="A101" s="7">
        <f>Проверка_гипотез!A101</f>
        <v>42891</v>
      </c>
      <c r="B101" s="8">
        <f>Проверка_гипотез!B101</f>
        <v>-5.4856383484058323E-2</v>
      </c>
      <c r="C101" s="8">
        <f>Проверка_гипотез!C101</f>
        <v>-3.9478810973787463E-2</v>
      </c>
      <c r="D101" s="8">
        <f>Проверка_гипотез!D101</f>
        <v>1.6474837203505042E-2</v>
      </c>
    </row>
    <row r="102" spans="1:4" x14ac:dyDescent="0.3">
      <c r="A102" s="7">
        <f>Проверка_гипотез!A102</f>
        <v>42898</v>
      </c>
      <c r="B102" s="8">
        <f>Проверка_гипотез!B102</f>
        <v>-2.7885203489535663E-2</v>
      </c>
      <c r="C102" s="8">
        <f>Проверка_гипотез!C102</f>
        <v>1.0016778243471209E-2</v>
      </c>
      <c r="D102" s="8">
        <f>Проверка_гипотез!D102</f>
        <v>1.6326534238853118E-3</v>
      </c>
    </row>
    <row r="103" spans="1:4" x14ac:dyDescent="0.3">
      <c r="A103" s="7">
        <f>Проверка_гипотез!A103</f>
        <v>42905</v>
      </c>
      <c r="B103" s="8">
        <f>Проверка_гипотез!B103</f>
        <v>6.0271719188689281E-2</v>
      </c>
      <c r="C103" s="8">
        <f>Проверка_гипотез!C103</f>
        <v>4.228272115937759E-2</v>
      </c>
      <c r="D103" s="8">
        <f>Проверка_гипотез!D103</f>
        <v>4.9333790168142197E-2</v>
      </c>
    </row>
    <row r="104" spans="1:4" x14ac:dyDescent="0.3">
      <c r="A104" s="7">
        <f>Проверка_гипотез!A104</f>
        <v>42919</v>
      </c>
      <c r="B104" s="8">
        <f>Проверка_гипотез!B104</f>
        <v>-1.745713729815495E-2</v>
      </c>
      <c r="C104" s="8">
        <f>Проверка_гипотез!C104</f>
        <v>-5.310982531394829E-2</v>
      </c>
      <c r="D104" s="8">
        <f>Проверка_гипотез!D104</f>
        <v>-1.6230069120040852E-2</v>
      </c>
    </row>
    <row r="105" spans="1:4" x14ac:dyDescent="0.3">
      <c r="A105" s="7">
        <f>Проверка_гипотез!A105</f>
        <v>42926</v>
      </c>
      <c r="B105" s="8">
        <f>Проверка_гипотез!B105</f>
        <v>2.3826585583634676E-2</v>
      </c>
      <c r="C105" s="8">
        <f>Проверка_гипотез!C105</f>
        <v>-4.0190880583245339E-2</v>
      </c>
      <c r="D105" s="8">
        <f>Проверка_гипотез!D105</f>
        <v>6.2912867756113921E-4</v>
      </c>
    </row>
    <row r="106" spans="1:4" x14ac:dyDescent="0.3">
      <c r="A106" s="7">
        <f>Проверка_гипотез!A106</f>
        <v>42933</v>
      </c>
      <c r="B106" s="8">
        <f>Проверка_гипотез!B106</f>
        <v>1.8608845201275526E-2</v>
      </c>
      <c r="C106" s="8">
        <f>Проверка_гипотез!C106</f>
        <v>8.173988349611766E-2</v>
      </c>
      <c r="D106" s="8">
        <f>Проверка_гипотез!D106</f>
        <v>-1.8885746878682475E-3</v>
      </c>
    </row>
    <row r="107" spans="1:4" x14ac:dyDescent="0.3">
      <c r="A107" s="7">
        <f>Проверка_гипотез!A107</f>
        <v>42947</v>
      </c>
      <c r="B107" s="8">
        <f>Проверка_гипотез!B107</f>
        <v>1.0368227273176218E-2</v>
      </c>
      <c r="C107" s="8">
        <f>Проверка_гипотез!C107</f>
        <v>1.3245226750020723E-2</v>
      </c>
      <c r="D107" s="8">
        <f>Проверка_гипотез!D107</f>
        <v>3.2483962430054407E-2</v>
      </c>
    </row>
    <row r="108" spans="1:4" x14ac:dyDescent="0.3">
      <c r="A108" s="7">
        <f>Проверка_гипотез!A108</f>
        <v>42954</v>
      </c>
      <c r="B108" s="8">
        <f>Проверка_гипотез!B108</f>
        <v>-9.1815965056807058E-3</v>
      </c>
      <c r="C108" s="8">
        <f>Проверка_гипотез!C108</f>
        <v>-6.8053463245015641E-2</v>
      </c>
      <c r="D108" s="8">
        <f>Проверка_гипотез!D108</f>
        <v>-3.8878999392180709E-2</v>
      </c>
    </row>
    <row r="109" spans="1:4" x14ac:dyDescent="0.3">
      <c r="A109" s="7">
        <f>Проверка_гипотез!A109</f>
        <v>42961</v>
      </c>
      <c r="B109" s="8">
        <f>Проверка_гипотез!B109</f>
        <v>3.9452970690969083E-3</v>
      </c>
      <c r="C109" s="8">
        <f>Проверка_гипотез!C109</f>
        <v>4.1385216162854281E-2</v>
      </c>
      <c r="D109" s="8">
        <f>Проверка_гипотез!D109</f>
        <v>-1.2914086759209601E-2</v>
      </c>
    </row>
    <row r="110" spans="1:4" x14ac:dyDescent="0.3">
      <c r="A110" s="7">
        <f>Проверка_гипотез!A110</f>
        <v>42968</v>
      </c>
      <c r="B110" s="8">
        <f>Проверка_гипотез!B110</f>
        <v>1.1873060084365561E-2</v>
      </c>
      <c r="C110" s="8">
        <f>Проверка_гипотез!C110</f>
        <v>1.8742181809740664E-2</v>
      </c>
      <c r="D110" s="8">
        <f>Проверка_гипотез!D110</f>
        <v>4.8208887317183315E-3</v>
      </c>
    </row>
    <row r="111" spans="1:4" x14ac:dyDescent="0.3">
      <c r="A111" s="7">
        <f>Проверка_гипотез!A111</f>
        <v>42975</v>
      </c>
      <c r="B111" s="8">
        <f>Проверка_гипотез!B111</f>
        <v>1.6847020118886909E-3</v>
      </c>
      <c r="C111" s="8">
        <f>Проверка_гипотез!C111</f>
        <v>-2.6560440581162963E-3</v>
      </c>
      <c r="D111" s="8">
        <f>Проверка_гипотез!D111</f>
        <v>8.586578516078967E-3</v>
      </c>
    </row>
    <row r="112" spans="1:4" x14ac:dyDescent="0.3">
      <c r="A112" s="7">
        <f>Проверка_гипотез!A112</f>
        <v>42982</v>
      </c>
      <c r="B112" s="8">
        <f>Проверка_гипотез!B112</f>
        <v>2.4809456602170103E-2</v>
      </c>
      <c r="C112" s="8">
        <f>Проверка_гипотез!C112</f>
        <v>-1.0695289116747919E-2</v>
      </c>
      <c r="D112" s="8">
        <f>Проверка_гипотез!D112</f>
        <v>3.5057301384619037E-2</v>
      </c>
    </row>
    <row r="113" spans="1:4" x14ac:dyDescent="0.3">
      <c r="A113" s="7">
        <f>Проверка_гипотез!A113</f>
        <v>42989</v>
      </c>
      <c r="B113" s="8">
        <f>Проверка_гипотез!B113</f>
        <v>1.8928644682527913E-3</v>
      </c>
      <c r="C113" s="8">
        <f>Проверка_гипотез!C113</f>
        <v>4.7252884850545511E-2</v>
      </c>
      <c r="D113" s="8">
        <f>Проверка_гипотез!D113</f>
        <v>1.4969159997857771E-2</v>
      </c>
    </row>
    <row r="114" spans="1:4" x14ac:dyDescent="0.3">
      <c r="A114" s="7">
        <f>Проверка_гипотез!A114</f>
        <v>42996</v>
      </c>
      <c r="B114" s="8">
        <f>Проверка_гипотез!B114</f>
        <v>1.4394140506446162E-2</v>
      </c>
      <c r="C114" s="8">
        <f>Проверка_гипотез!C114</f>
        <v>7.1724180798445586E-2</v>
      </c>
      <c r="D114" s="8">
        <f>Проверка_гипотез!D114</f>
        <v>-9.4281025212016173E-3</v>
      </c>
    </row>
    <row r="115" spans="1:4" x14ac:dyDescent="0.3">
      <c r="A115" s="7">
        <f>Проверка_гипотез!A115</f>
        <v>43003</v>
      </c>
      <c r="B115" s="8">
        <f>Проверка_гипотез!B115</f>
        <v>2.1878945487439672E-2</v>
      </c>
      <c r="C115" s="8">
        <f>Проверка_гипотез!C115</f>
        <v>1.8913093306486994E-2</v>
      </c>
      <c r="D115" s="8">
        <f>Проверка_гипотез!D115</f>
        <v>7.0793971433702968E-3</v>
      </c>
    </row>
    <row r="116" spans="1:4" x14ac:dyDescent="0.3">
      <c r="A116" s="7">
        <f>Проверка_гипотез!A116</f>
        <v>43010</v>
      </c>
      <c r="B116" s="8">
        <f>Проверка_гипотез!B116</f>
        <v>3.288786684483521E-2</v>
      </c>
      <c r="C116" s="8">
        <f>Проверка_гипотез!C116</f>
        <v>4.6729056993924231E-3</v>
      </c>
      <c r="D116" s="8">
        <f>Проверка_гипотез!D116</f>
        <v>5.1598894874883543E-3</v>
      </c>
    </row>
    <row r="117" spans="1:4" x14ac:dyDescent="0.3">
      <c r="A117" s="7">
        <f>Проверка_гипотез!A117</f>
        <v>43017</v>
      </c>
      <c r="B117" s="8">
        <f>Проверка_гипотез!B117</f>
        <v>1.2161047909212908E-2</v>
      </c>
      <c r="C117" s="8">
        <f>Проверка_гипотез!C117</f>
        <v>-1.1723463696059259E-2</v>
      </c>
      <c r="D117" s="8">
        <f>Проверка_гипотез!D117</f>
        <v>-1.8732443816804475E-3</v>
      </c>
    </row>
    <row r="118" spans="1:4" x14ac:dyDescent="0.3">
      <c r="A118" s="7">
        <f>Проверка_гипотез!A118</f>
        <v>43031</v>
      </c>
      <c r="B118" s="8">
        <f>Проверка_гипотез!B118</f>
        <v>-1.1838660819978078E-2</v>
      </c>
      <c r="C118" s="8">
        <f>Проверка_гипотез!C118</f>
        <v>-7.8844035241489828E-3</v>
      </c>
      <c r="D118" s="8">
        <f>Проверка_гипотез!D118</f>
        <v>6.2131098612533387E-4</v>
      </c>
    </row>
    <row r="119" spans="1:4" x14ac:dyDescent="0.3">
      <c r="A119" s="7">
        <f>Проверка_гипотез!A119</f>
        <v>43038</v>
      </c>
      <c r="B119" s="8">
        <f>Проверка_гипотез!B119</f>
        <v>4.1179201168096848E-2</v>
      </c>
      <c r="C119" s="8">
        <f>Проверка_гипотез!C119</f>
        <v>-1.0610179112015459E-2</v>
      </c>
      <c r="D119" s="8">
        <f>Проверка_гипотез!D119</f>
        <v>-1.3129291441792623E-2</v>
      </c>
    </row>
    <row r="120" spans="1:4" x14ac:dyDescent="0.3">
      <c r="A120" s="7">
        <f>Проверка_гипотез!A120</f>
        <v>43059</v>
      </c>
      <c r="B120" s="8">
        <f>Проверка_гипотез!B120</f>
        <v>2.2461006457858604E-2</v>
      </c>
      <c r="C120" s="8">
        <f>Проверка_гипотез!C120</f>
        <v>-3.8786025035156421E-2</v>
      </c>
      <c r="D120" s="8">
        <f>Проверка_гипотез!D120</f>
        <v>1.0256500167189282E-2</v>
      </c>
    </row>
    <row r="121" spans="1:4" x14ac:dyDescent="0.3">
      <c r="A121" s="7">
        <f>Проверка_гипотез!A121</f>
        <v>43066</v>
      </c>
      <c r="B121" s="8">
        <f>Проверка_гипотез!B121</f>
        <v>-4.2061030839062444E-2</v>
      </c>
      <c r="C121" s="8">
        <f>Проверка_гипотез!C121</f>
        <v>-2.8288562004777137E-3</v>
      </c>
      <c r="D121" s="8">
        <f>Проверка_гипотез!D121</f>
        <v>-3.9615787893390791E-2</v>
      </c>
    </row>
    <row r="122" spans="1:4" x14ac:dyDescent="0.3">
      <c r="A122" s="7">
        <f>Проверка_гипотез!A122</f>
        <v>43073</v>
      </c>
      <c r="B122" s="8">
        <f>Проверка_гипотез!B122</f>
        <v>9.0106094012842461E-2</v>
      </c>
      <c r="C122" s="8">
        <f>Проверка_гипотез!C122</f>
        <v>-2.8737609767356911E-2</v>
      </c>
      <c r="D122" s="8">
        <f>Проверка_гипотез!D122</f>
        <v>5.9752631900870205E-3</v>
      </c>
    </row>
    <row r="123" spans="1:4" x14ac:dyDescent="0.3">
      <c r="A123" s="7">
        <f>Проверка_гипотез!A123</f>
        <v>43080</v>
      </c>
      <c r="B123" s="8">
        <f>Проверка_гипотез!B123</f>
        <v>-3.1396108216144906E-2</v>
      </c>
      <c r="C123" s="8">
        <f>Проверка_гипотез!C123</f>
        <v>7.5772558472330206E-2</v>
      </c>
      <c r="D123" s="8">
        <f>Проверка_гипотез!D123</f>
        <v>1.988606144582538E-2</v>
      </c>
    </row>
    <row r="124" spans="1:4" x14ac:dyDescent="0.3">
      <c r="A124" s="7">
        <f>Проверка_гипотез!A124</f>
        <v>43087</v>
      </c>
      <c r="B124" s="8">
        <f>Проверка_гипотез!B124</f>
        <v>-1.2278955286516655E-2</v>
      </c>
      <c r="C124" s="8">
        <f>Проверка_гипотез!C124</f>
        <v>-8.1411575836997738E-3</v>
      </c>
      <c r="D124" s="8">
        <f>Проверка_гипотез!D124</f>
        <v>-1.9886061445825449E-2</v>
      </c>
    </row>
    <row r="125" spans="1:4" x14ac:dyDescent="0.3">
      <c r="A125" s="7">
        <f>Проверка_гипотез!A125</f>
        <v>43094</v>
      </c>
      <c r="B125" s="8">
        <f>Проверка_гипотез!B125</f>
        <v>-5.8309203107932096E-3</v>
      </c>
      <c r="C125" s="8">
        <f>Проверка_гипотез!C125</f>
        <v>4.5280704533156496E-2</v>
      </c>
      <c r="D125" s="8">
        <f>Проверка_гипотез!D125</f>
        <v>-7.6890596678216147E-3</v>
      </c>
    </row>
    <row r="126" spans="1:4" x14ac:dyDescent="0.3">
      <c r="A126" s="7">
        <f>Проверка_гипотез!A126</f>
        <v>43101</v>
      </c>
      <c r="B126" s="8">
        <f>Проверка_гипотез!B126</f>
        <v>4.5123506679753046E-2</v>
      </c>
      <c r="C126" s="8">
        <f>Проверка_гипотез!C126</f>
        <v>-1.3106347505300547E-2</v>
      </c>
      <c r="D126" s="8">
        <f>Проверка_гипотез!D126</f>
        <v>6.7802912766248322E-2</v>
      </c>
    </row>
    <row r="127" spans="1:4" x14ac:dyDescent="0.3">
      <c r="A127" s="7">
        <f>Проверка_гипотез!A127</f>
        <v>43108</v>
      </c>
      <c r="B127" s="8">
        <f>Проверка_гипотез!B127</f>
        <v>2.8827811600381406E-2</v>
      </c>
      <c r="C127" s="8">
        <f>Проверка_гипотез!C127</f>
        <v>5.1425211807437185E-2</v>
      </c>
      <c r="D127" s="8">
        <f>Проверка_гипотез!D127</f>
        <v>3.8980261102269112E-2</v>
      </c>
    </row>
    <row r="128" spans="1:4" x14ac:dyDescent="0.3">
      <c r="A128" s="7">
        <f>Проверка_гипотез!A128</f>
        <v>43115</v>
      </c>
      <c r="B128" s="8">
        <f>Проверка_гипотез!B128</f>
        <v>6.6863427735496389E-2</v>
      </c>
      <c r="C128" s="8">
        <f>Проверка_гипотез!C128</f>
        <v>-3.0536723860081535E-2</v>
      </c>
      <c r="D128" s="8">
        <f>Проверка_гипотез!D128</f>
        <v>1.1190428725079242E-2</v>
      </c>
    </row>
    <row r="129" spans="1:4" x14ac:dyDescent="0.3">
      <c r="A129" s="7">
        <f>Проверка_гипотез!A129</f>
        <v>43122</v>
      </c>
      <c r="B129" s="8">
        <f>Проверка_гипотез!B129</f>
        <v>5.0930383841016079E-2</v>
      </c>
      <c r="C129" s="8">
        <f>Проверка_гипотез!C129</f>
        <v>-6.9546734696900939E-2</v>
      </c>
      <c r="D129" s="8">
        <f>Проверка_гипотез!D129</f>
        <v>7.0049223919314021E-2</v>
      </c>
    </row>
    <row r="130" spans="1:4" x14ac:dyDescent="0.3">
      <c r="A130" s="7">
        <f>Проверка_гипотез!A130</f>
        <v>43129</v>
      </c>
      <c r="B130" s="8">
        <f>Проверка_гипотез!B130</f>
        <v>-1.7256259674697252E-3</v>
      </c>
      <c r="C130" s="8">
        <f>Проверка_гипотез!C130</f>
        <v>-1.3947227480850441E-2</v>
      </c>
      <c r="D130" s="8">
        <f>Проверка_гипотез!D130</f>
        <v>-3.4411375601387621E-2</v>
      </c>
    </row>
    <row r="131" spans="1:4" x14ac:dyDescent="0.3">
      <c r="A131" s="7">
        <f>Проверка_гипотез!A131</f>
        <v>43136</v>
      </c>
      <c r="B131" s="8">
        <f>Проверка_гипотез!B131</f>
        <v>-7.5863198390212022E-2</v>
      </c>
      <c r="C131" s="8">
        <f>Проверка_гипотез!C131</f>
        <v>-2.8491955794306158E-2</v>
      </c>
      <c r="D131" s="8">
        <f>Проверка_гипотез!D131</f>
        <v>-4.6211849222592583E-2</v>
      </c>
    </row>
    <row r="132" spans="1:4" x14ac:dyDescent="0.3">
      <c r="A132" s="7">
        <f>Проверка_гипотез!A132</f>
        <v>43143</v>
      </c>
      <c r="B132" s="8">
        <f>Проверка_гипотез!B132</f>
        <v>5.844115494354777E-2</v>
      </c>
      <c r="C132" s="8">
        <f>Проверка_гипотез!C132</f>
        <v>5.071509257901622E-2</v>
      </c>
      <c r="D132" s="8">
        <f>Проверка_гипотез!D132</f>
        <v>-1.0789981779019151E-3</v>
      </c>
    </row>
    <row r="133" spans="1:4" x14ac:dyDescent="0.3">
      <c r="A133" s="7">
        <f>Проверка_гипотез!A133</f>
        <v>43150</v>
      </c>
      <c r="B133" s="8">
        <f>Проверка_гипотез!B133</f>
        <v>5.2215540341237911E-2</v>
      </c>
      <c r="C133" s="8">
        <f>Проверка_гипотез!C133</f>
        <v>5.4794657646255705E-3</v>
      </c>
      <c r="D133" s="8">
        <f>Проверка_гипотез!D133</f>
        <v>3.9612132766028874E-2</v>
      </c>
    </row>
    <row r="134" spans="1:4" x14ac:dyDescent="0.3">
      <c r="A134" s="7">
        <f>Проверка_гипотез!A134</f>
        <v>43157</v>
      </c>
      <c r="B134" s="8">
        <f>Проверка_гипотез!B134</f>
        <v>-7.5345689219391701E-3</v>
      </c>
      <c r="C134" s="8">
        <f>Проверка_гипотез!C134</f>
        <v>-1.6529301951210582E-2</v>
      </c>
      <c r="D134" s="8">
        <f>Проверка_гипотез!D134</f>
        <v>-5.4215468250015109E-2</v>
      </c>
    </row>
    <row r="135" spans="1:4" x14ac:dyDescent="0.3">
      <c r="A135" s="7">
        <f>Проверка_гипотез!A135</f>
        <v>43164</v>
      </c>
      <c r="B135" s="8">
        <f>Проверка_гипотез!B135</f>
        <v>1.5012792389185134E-2</v>
      </c>
      <c r="C135" s="8">
        <f>Проверка_гипотез!C135</f>
        <v>-8.3682496705165792E-3</v>
      </c>
      <c r="D135" s="8">
        <f>Проверка_гипотез!D135</f>
        <v>-1.9755680041411761E-2</v>
      </c>
    </row>
    <row r="136" spans="1:4" x14ac:dyDescent="0.3">
      <c r="A136" s="7">
        <f>Проверка_гипотез!A136</f>
        <v>43171</v>
      </c>
      <c r="B136" s="8">
        <f>Проверка_гипотез!B136</f>
        <v>1.5198485203783745E-2</v>
      </c>
      <c r="C136" s="8">
        <f>Проверка_гипотез!C136</f>
        <v>-1.694955831377332E-2</v>
      </c>
      <c r="D136" s="8">
        <f>Проверка_гипотез!D136</f>
        <v>1.9129505944558731E-2</v>
      </c>
    </row>
    <row r="137" spans="1:4" x14ac:dyDescent="0.3">
      <c r="A137" s="7">
        <f>Проверка_гипотез!A137</f>
        <v>43178</v>
      </c>
      <c r="B137" s="8">
        <f>Проверка_гипотез!B137</f>
        <v>8.2819570494673863E-3</v>
      </c>
      <c r="C137" s="8">
        <f>Проверка_гипотез!C137</f>
        <v>-5.7143012634387758E-3</v>
      </c>
      <c r="D137" s="8">
        <f>Проверка_гипотез!D137</f>
        <v>-1.5147023580241175E-2</v>
      </c>
    </row>
    <row r="138" spans="1:4" x14ac:dyDescent="0.3">
      <c r="A138" s="7">
        <f>Проверка_гипотез!A138</f>
        <v>43185</v>
      </c>
      <c r="B138" s="8">
        <f>Проверка_гипотез!B138</f>
        <v>-1.0976166133158844E-2</v>
      </c>
      <c r="C138" s="8">
        <f>Проверка_гипотез!C138</f>
        <v>-5.7471422555678475E-3</v>
      </c>
      <c r="D138" s="8">
        <f>Проверка_гипотез!D138</f>
        <v>-1.9096122925873729E-3</v>
      </c>
    </row>
    <row r="139" spans="1:4" x14ac:dyDescent="0.3">
      <c r="A139" s="7">
        <f>Проверка_гипотез!A139</f>
        <v>43192</v>
      </c>
      <c r="B139" s="8">
        <f>Проверка_гипотез!B139</f>
        <v>-2.619516887550358E-3</v>
      </c>
      <c r="C139" s="8">
        <f>Проверка_гипотез!C139</f>
        <v>-1.4514042884254071E-2</v>
      </c>
      <c r="D139" s="8">
        <f>Проверка_гипотез!D139</f>
        <v>1.7995750044211927E-2</v>
      </c>
    </row>
    <row r="140" spans="1:4" x14ac:dyDescent="0.3">
      <c r="A140" s="7">
        <f>Проверка_гипотез!A140</f>
        <v>43199</v>
      </c>
      <c r="B140" s="8">
        <f>Проверка_гипотез!B140</f>
        <v>6.0045862274862326E-2</v>
      </c>
      <c r="C140" s="8">
        <f>Проверка_гипотез!C140</f>
        <v>-2.3669744085904849E-2</v>
      </c>
      <c r="D140" s="8">
        <f>Проверка_гипотез!D140</f>
        <v>1.0582109330536788E-2</v>
      </c>
    </row>
    <row r="141" spans="1:4" x14ac:dyDescent="0.3">
      <c r="A141" s="7">
        <f>Проверка_гипотез!A141</f>
        <v>43206</v>
      </c>
      <c r="B141" s="8">
        <f>Проверка_гипотез!B141</f>
        <v>1.4331394461602949E-2</v>
      </c>
      <c r="C141" s="8">
        <f>Проверка_гипотез!C141</f>
        <v>1.7804624633506686E-2</v>
      </c>
      <c r="D141" s="8">
        <f>Проверка_гипотез!D141</f>
        <v>4.8200280654317945E-2</v>
      </c>
    </row>
    <row r="142" spans="1:4" x14ac:dyDescent="0.3">
      <c r="A142" s="7">
        <f>Проверка_гипотез!A142</f>
        <v>43220</v>
      </c>
      <c r="B142" s="8">
        <f>Проверка_гипотез!B142</f>
        <v>-3.1867179200197729E-2</v>
      </c>
      <c r="C142" s="8">
        <f>Проверка_гипотез!C142</f>
        <v>-8.8365818004981118E-3</v>
      </c>
      <c r="D142" s="8">
        <f>Проверка_гипотез!D142</f>
        <v>1.4979114326474439E-2</v>
      </c>
    </row>
    <row r="143" spans="1:4" x14ac:dyDescent="0.3">
      <c r="A143" s="7">
        <f>Проверка_гипотез!A143</f>
        <v>43227</v>
      </c>
      <c r="B143" s="8">
        <f>Проверка_гипотез!B143</f>
        <v>2.7228849515014739E-2</v>
      </c>
      <c r="C143" s="8">
        <f>Проверка_гипотез!C143</f>
        <v>-1.1904902506318314E-2</v>
      </c>
      <c r="D143" s="8">
        <f>Проверка_гипотез!D143</f>
        <v>3.7304503177517372E-2</v>
      </c>
    </row>
    <row r="144" spans="1:4" x14ac:dyDescent="0.3">
      <c r="A144" s="7">
        <f>Проверка_гипотез!A144</f>
        <v>43234</v>
      </c>
      <c r="B144" s="8">
        <f>Проверка_гипотез!B144</f>
        <v>5.8129003678644457E-3</v>
      </c>
      <c r="C144" s="8">
        <f>Проверка_гипотез!C144</f>
        <v>-1.5083242211328476E-2</v>
      </c>
      <c r="D144" s="8">
        <f>Проверка_гипотез!D144</f>
        <v>-3.6658299600911215E-2</v>
      </c>
    </row>
    <row r="145" spans="1:4" x14ac:dyDescent="0.3">
      <c r="A145" s="7">
        <f>Проверка_гипотез!A145</f>
        <v>43241</v>
      </c>
      <c r="B145" s="8">
        <f>Проверка_гипотез!B145</f>
        <v>-2.0607059348907285E-2</v>
      </c>
      <c r="C145" s="8">
        <f>Проверка_гипотез!C145</f>
        <v>-3.044142381228244E-3</v>
      </c>
      <c r="D145" s="8">
        <f>Проверка_гипотез!D145</f>
        <v>-2.2737161390798191E-2</v>
      </c>
    </row>
    <row r="146" spans="1:4" x14ac:dyDescent="0.3">
      <c r="A146" s="7">
        <f>Проверка_гипотез!A146</f>
        <v>43248</v>
      </c>
      <c r="B146" s="8">
        <f>Проверка_гипотез!B146</f>
        <v>-3.0754252946519228E-3</v>
      </c>
      <c r="C146" s="8">
        <f>Проверка_гипотез!C146</f>
        <v>1.2121360532345041E-2</v>
      </c>
      <c r="D146" s="8">
        <f>Проверка_гипотез!D146</f>
        <v>1.1171832038877267E-2</v>
      </c>
    </row>
    <row r="147" spans="1:4" x14ac:dyDescent="0.3">
      <c r="A147" s="7">
        <f>Проверка_гипотез!A147</f>
        <v>43255</v>
      </c>
      <c r="B147" s="8">
        <f>Проверка_гипотез!B147</f>
        <v>-1.391958324361163E-2</v>
      </c>
      <c r="C147" s="8">
        <f>Проверка_гипотез!C147</f>
        <v>-1.5174798019235115E-2</v>
      </c>
      <c r="D147" s="8">
        <f>Проверка_гипотез!D147</f>
        <v>-1.0461619889678979E-3</v>
      </c>
    </row>
    <row r="148" spans="1:4" x14ac:dyDescent="0.3">
      <c r="A148" s="7">
        <f>Проверка_гипотез!A148</f>
        <v>43262</v>
      </c>
      <c r="B148" s="8">
        <f>Проверка_гипотез!B148</f>
        <v>-9.7218203597337124E-3</v>
      </c>
      <c r="C148" s="8">
        <f>Проверка_гипотез!C148</f>
        <v>-1.230784767459704E-2</v>
      </c>
      <c r="D148" s="8">
        <f>Проверка_гипотез!D148</f>
        <v>2.874316063030426E-3</v>
      </c>
    </row>
    <row r="149" spans="1:4" x14ac:dyDescent="0.3">
      <c r="A149" s="7">
        <f>Проверка_гипотез!A149</f>
        <v>43269</v>
      </c>
      <c r="B149" s="8">
        <f>Проверка_гипотез!B149</f>
        <v>1.0178789141486153E-2</v>
      </c>
      <c r="C149" s="8">
        <f>Проверка_гипотез!C149</f>
        <v>1.8405427542715343E-2</v>
      </c>
      <c r="D149" s="8">
        <f>Проверка_гипотез!D149</f>
        <v>1.9508402416704155E-2</v>
      </c>
    </row>
    <row r="150" spans="1:4" x14ac:dyDescent="0.3">
      <c r="A150" s="7">
        <f>Проверка_гипотез!A150</f>
        <v>43276</v>
      </c>
      <c r="B150" s="8">
        <f>Проверка_гипотез!B150</f>
        <v>2.8967956779245522E-2</v>
      </c>
      <c r="C150" s="8">
        <f>Проверка_гипотез!C150</f>
        <v>-9.1603693986641657E-3</v>
      </c>
      <c r="D150" s="8">
        <f>Проверка_гипотез!D150</f>
        <v>1.3597007242623237E-2</v>
      </c>
    </row>
    <row r="151" spans="1:4" x14ac:dyDescent="0.3">
      <c r="A151" s="7">
        <f>Проверка_гипотез!A151</f>
        <v>43283</v>
      </c>
      <c r="B151" s="8">
        <f>Проверка_гипотез!B151</f>
        <v>4.1337624377308325E-3</v>
      </c>
      <c r="C151" s="8">
        <f>Проверка_гипотез!C151</f>
        <v>-2.1706278581863171E-2</v>
      </c>
      <c r="D151" s="8">
        <f>Проверка_гипотез!D151</f>
        <v>1.8135698108860475E-2</v>
      </c>
    </row>
    <row r="152" spans="1:4" x14ac:dyDescent="0.3">
      <c r="A152" s="7">
        <f>Проверка_гипотез!A152</f>
        <v>43290</v>
      </c>
      <c r="B152" s="8">
        <f>Проверка_гипотез!B152</f>
        <v>3.6099257724358097E-2</v>
      </c>
      <c r="C152" s="8">
        <f>Проверка_гипотез!C152</f>
        <v>-3.1397200046676412E-3</v>
      </c>
      <c r="D152" s="8">
        <f>Проверка_гипотез!D152</f>
        <v>8.6388294875327822E-3</v>
      </c>
    </row>
    <row r="153" spans="1:4" x14ac:dyDescent="0.3">
      <c r="A153" s="7">
        <f>Проверка_гипотез!A153</f>
        <v>43297</v>
      </c>
      <c r="B153" s="8">
        <f>Проверка_гипотез!B153</f>
        <v>-5.2717939290986369E-3</v>
      </c>
      <c r="C153" s="8">
        <f>Проверка_гипотез!C153</f>
        <v>9.3897403498391374E-3</v>
      </c>
      <c r="D153" s="8">
        <f>Проверка_гипотез!D153</f>
        <v>-3.4121913069257E-2</v>
      </c>
    </row>
    <row r="154" spans="1:4" x14ac:dyDescent="0.3">
      <c r="A154" s="7">
        <f>Проверка_гипотез!A154</f>
        <v>43304</v>
      </c>
      <c r="B154" s="8">
        <f>Проверка_гипотез!B154</f>
        <v>1.1081232867958311E-2</v>
      </c>
      <c r="C154" s="8">
        <f>Проверка_гипотез!C154</f>
        <v>2.461662763535603E-2</v>
      </c>
      <c r="D154" s="8">
        <f>Проверка_гипотез!D154</f>
        <v>2.5730945771616297E-2</v>
      </c>
    </row>
    <row r="155" spans="1:4" x14ac:dyDescent="0.3">
      <c r="A155" s="7">
        <f>Проверка_гипотез!A155</f>
        <v>43311</v>
      </c>
      <c r="B155" s="8">
        <f>Проверка_гипотез!B155</f>
        <v>3.0882966231073828E-2</v>
      </c>
      <c r="C155" s="8">
        <f>Проверка_гипотез!C155</f>
        <v>-2.7736754971599636E-2</v>
      </c>
      <c r="D155" s="8">
        <f>Проверка_гипотез!D155</f>
        <v>1.9024814369578237E-2</v>
      </c>
    </row>
    <row r="156" spans="1:4" x14ac:dyDescent="0.3">
      <c r="A156" s="7">
        <f>Проверка_гипотез!A156</f>
        <v>43318</v>
      </c>
      <c r="B156" s="8">
        <f>Проверка_гипотез!B156</f>
        <v>2.9691789807402998E-2</v>
      </c>
      <c r="C156" s="8">
        <f>Проверка_гипотез!C156</f>
        <v>-2.2117805253618991E-2</v>
      </c>
      <c r="D156" s="8">
        <f>Проверка_гипотез!D156</f>
        <v>5.2113626516133736E-2</v>
      </c>
    </row>
    <row r="157" spans="1:4" x14ac:dyDescent="0.3">
      <c r="A157" s="7">
        <f>Проверка_гипотез!A157</f>
        <v>43325</v>
      </c>
      <c r="B157" s="8">
        <f>Проверка_гипотез!B157</f>
        <v>-1.6086137751624381E-2</v>
      </c>
      <c r="C157" s="8">
        <f>Проверка_гипотез!C157</f>
        <v>-9.6308930609613E-3</v>
      </c>
      <c r="D157" s="8">
        <f>Проверка_гипотез!D157</f>
        <v>-1.7345176136336383E-2</v>
      </c>
    </row>
    <row r="158" spans="1:4" x14ac:dyDescent="0.3">
      <c r="A158" s="7">
        <f>Проверка_гипотез!A158</f>
        <v>43332</v>
      </c>
      <c r="B158" s="8">
        <f>Проверка_гипотез!B158</f>
        <v>4.6083802571688974E-2</v>
      </c>
      <c r="C158" s="8">
        <f>Проверка_гипотез!C158</f>
        <v>-3.2789822822990838E-2</v>
      </c>
      <c r="D158" s="8">
        <f>Проверка_гипотез!D158</f>
        <v>5.3870606915213462E-3</v>
      </c>
    </row>
    <row r="159" spans="1:4" x14ac:dyDescent="0.3">
      <c r="A159" s="7">
        <f>Проверка_гипотез!A159</f>
        <v>43339</v>
      </c>
      <c r="B159" s="8">
        <f>Проверка_гипотез!B159</f>
        <v>1.0526412986987603E-2</v>
      </c>
      <c r="C159" s="8">
        <f>Проверка_гипотез!C159</f>
        <v>-3.3389012655147096E-3</v>
      </c>
      <c r="D159" s="8">
        <f>Проверка_гипотез!D159</f>
        <v>1.759711997249595E-2</v>
      </c>
    </row>
    <row r="160" spans="1:4" x14ac:dyDescent="0.3">
      <c r="A160" s="7">
        <f>Проверка_гипотез!A160</f>
        <v>43346</v>
      </c>
      <c r="B160" s="8">
        <f>Проверка_гипотез!B160</f>
        <v>3.0600559387839285E-3</v>
      </c>
      <c r="C160" s="8">
        <f>Проверка_гипотез!C160</f>
        <v>-1.0084119066625935E-2</v>
      </c>
      <c r="D160" s="8">
        <f>Проверка_гипотез!D160</f>
        <v>8.7975431737912189E-3</v>
      </c>
    </row>
    <row r="161" spans="1:4" x14ac:dyDescent="0.3">
      <c r="A161" s="7">
        <f>Проверка_гипотез!A161</f>
        <v>43353</v>
      </c>
      <c r="B161" s="8">
        <f>Проверка_гипотез!B161</f>
        <v>1.0763003551459878E-2</v>
      </c>
      <c r="C161" s="8">
        <f>Проверка_гипотез!C161</f>
        <v>1.0084119066626008E-2</v>
      </c>
      <c r="D161" s="8">
        <f>Проверка_гипотез!D161</f>
        <v>4.0867351690542135E-3</v>
      </c>
    </row>
    <row r="162" spans="1:4" x14ac:dyDescent="0.3">
      <c r="A162" s="7">
        <f>Проверка_гипотез!A162</f>
        <v>43360</v>
      </c>
      <c r="B162" s="8">
        <f>Проверка_гипотез!B162</f>
        <v>1.8873865307057287E-3</v>
      </c>
      <c r="C162" s="8">
        <f>Проверка_гипотез!C162</f>
        <v>1.3289232118682706E-2</v>
      </c>
      <c r="D162" s="8">
        <f>Проверка_гипотез!D162</f>
        <v>-2.1548066177170754E-3</v>
      </c>
    </row>
    <row r="163" spans="1:4" x14ac:dyDescent="0.3">
      <c r="A163" s="7">
        <f>Проверка_гипотез!A163</f>
        <v>43374</v>
      </c>
      <c r="B163" s="8">
        <f>Проверка_гипотез!B163</f>
        <v>-3.0752955226629342E-2</v>
      </c>
      <c r="C163" s="8">
        <f>Проверка_гипотез!C163</f>
        <v>1.7271586508660716E-2</v>
      </c>
      <c r="D163" s="8">
        <f>Проверка_гипотез!D163</f>
        <v>2.0080996057049126E-2</v>
      </c>
    </row>
    <row r="164" spans="1:4" x14ac:dyDescent="0.3">
      <c r="A164" s="7">
        <f>Проверка_гипотез!A164</f>
        <v>43388</v>
      </c>
      <c r="B164" s="8">
        <f>Проверка_гипотез!B164</f>
        <v>-1.7880425277848409E-2</v>
      </c>
      <c r="C164" s="8">
        <f>Проверка_гипотез!C164</f>
        <v>1.398624197473987E-2</v>
      </c>
      <c r="D164" s="8">
        <f>Проверка_гипотез!D164</f>
        <v>4.0768214388458568E-3</v>
      </c>
    </row>
    <row r="165" spans="1:4" x14ac:dyDescent="0.3">
      <c r="A165" s="7">
        <f>Проверка_гипотез!A165</f>
        <v>43395</v>
      </c>
      <c r="B165" s="8">
        <f>Проверка_гипотез!B165</f>
        <v>-1.8074739511146916E-2</v>
      </c>
      <c r="C165" s="8">
        <f>Проверка_гипотез!C165</f>
        <v>-1.7513582492708357E-2</v>
      </c>
      <c r="D165" s="8">
        <f>Проверка_гипотез!D165</f>
        <v>-2.9775099722093735E-2</v>
      </c>
    </row>
    <row r="166" spans="1:4" x14ac:dyDescent="0.3">
      <c r="A166" s="7">
        <f>Проверка_гипотез!A166</f>
        <v>43402</v>
      </c>
      <c r="B166" s="8">
        <f>Проверка_гипотез!B166</f>
        <v>3.9367059171038367E-2</v>
      </c>
      <c r="C166" s="8">
        <f>Проверка_гипотез!C166</f>
        <v>1.054491317661504E-2</v>
      </c>
      <c r="D166" s="8">
        <f>Проверка_гипотез!D166</f>
        <v>1.3802388027797067E-2</v>
      </c>
    </row>
    <row r="167" spans="1:4" x14ac:dyDescent="0.3">
      <c r="A167" s="7">
        <f>Проверка_гипотез!A167</f>
        <v>43409</v>
      </c>
      <c r="B167" s="8">
        <f>Проверка_гипотез!B167</f>
        <v>2.5778153630013845E-2</v>
      </c>
      <c r="C167" s="8">
        <f>Проверка_гипотез!C167</f>
        <v>-2.801122279711779E-3</v>
      </c>
      <c r="D167" s="8">
        <f>Проверка_гипотез!D167</f>
        <v>1.9392980099094709E-2</v>
      </c>
    </row>
    <row r="168" spans="1:4" x14ac:dyDescent="0.3">
      <c r="A168" s="7">
        <f>Проверка_гипотез!A168</f>
        <v>43423</v>
      </c>
      <c r="B168" s="8">
        <f>Проверка_гипотез!B168</f>
        <v>-4.5856773608590161E-2</v>
      </c>
      <c r="C168" s="8">
        <f>Проверка_гипотез!C168</f>
        <v>0</v>
      </c>
      <c r="D168" s="8">
        <f>Проверка_гипотез!D168</f>
        <v>-3.7895703283056879E-2</v>
      </c>
    </row>
    <row r="169" spans="1:4" x14ac:dyDescent="0.3">
      <c r="A169" s="7">
        <f>Проверка_гипотез!A169</f>
        <v>43430</v>
      </c>
      <c r="B169" s="8">
        <f>Проверка_гипотез!B169</f>
        <v>-1.9453163114765228E-2</v>
      </c>
      <c r="C169" s="8">
        <f>Проверка_гипотез!C169</f>
        <v>4.0088298068344935E-2</v>
      </c>
      <c r="D169" s="8">
        <f>Проверка_гипотез!D169</f>
        <v>4.3227785351493651E-2</v>
      </c>
    </row>
    <row r="170" spans="1:4" x14ac:dyDescent="0.3">
      <c r="A170" s="7">
        <f>Проверка_гипотез!A170</f>
        <v>43437</v>
      </c>
      <c r="B170" s="8">
        <f>Проверка_гипотез!B170</f>
        <v>8.5091945675393632E-2</v>
      </c>
      <c r="C170" s="8">
        <f>Проверка_гипотез!C170</f>
        <v>-4.2913158703899688E-2</v>
      </c>
      <c r="D170" s="8">
        <f>Проверка_гипотез!D170</f>
        <v>3.6890855349149591E-2</v>
      </c>
    </row>
    <row r="171" spans="1:4" x14ac:dyDescent="0.3">
      <c r="A171" s="7">
        <f>Проверка_гипотез!A171</f>
        <v>43444</v>
      </c>
      <c r="B171" s="8">
        <f>Проверка_гипотез!B171</f>
        <v>-6.6051692896135203E-2</v>
      </c>
      <c r="C171" s="8">
        <f>Проверка_гипотез!C171</f>
        <v>2.8248606355546191E-3</v>
      </c>
      <c r="D171" s="8">
        <f>Проверка_гипотез!D171</f>
        <v>-4.9017980550414987E-2</v>
      </c>
    </row>
    <row r="172" spans="1:4" x14ac:dyDescent="0.3">
      <c r="A172" s="7">
        <f>Проверка_гипотез!A172</f>
        <v>43451</v>
      </c>
      <c r="B172" s="8">
        <f>Проверка_гипотез!B172</f>
        <v>-2.2835857251722356E-2</v>
      </c>
      <c r="C172" s="8">
        <f>Проверка_гипотез!C172</f>
        <v>-5.6577237198588374E-3</v>
      </c>
      <c r="D172" s="8">
        <f>Проверка_гипотез!D172</f>
        <v>-7.2029122940579973E-3</v>
      </c>
    </row>
    <row r="173" spans="1:4" x14ac:dyDescent="0.3">
      <c r="A173" s="7">
        <f>Проверка_гипотез!A173</f>
        <v>43458</v>
      </c>
      <c r="B173" s="8">
        <f>Проверка_гипотез!B173</f>
        <v>3.8543344028959786E-2</v>
      </c>
      <c r="C173" s="8">
        <f>Проверка_гипотез!C173</f>
        <v>-7.1174677688639896E-3</v>
      </c>
      <c r="D173" s="8">
        <f>Проверка_гипотез!D173</f>
        <v>4.1303806141235792E-2</v>
      </c>
    </row>
    <row r="174" spans="1:4" x14ac:dyDescent="0.3">
      <c r="A174" s="139">
        <f>Проверка_гипотез!A174</f>
        <v>43465</v>
      </c>
      <c r="B174" s="8">
        <f>Проверка_гипотез!B174</f>
        <v>-2.7107617406426661E-4</v>
      </c>
      <c r="C174" s="8">
        <f>Проверка_гипотез!C174</f>
        <v>7.1174677688639549E-3</v>
      </c>
      <c r="D174" s="8">
        <f>Проверка_гипотез!D174</f>
        <v>-4.8673175243594052E-3</v>
      </c>
    </row>
    <row r="175" spans="1:4" x14ac:dyDescent="0.3">
      <c r="A175" s="139">
        <f>Проверка_гипотез!A175</f>
        <v>43472</v>
      </c>
      <c r="B175" s="8">
        <f>Проверка_гипотез!B175</f>
        <v>-1.0081829264192618E-2</v>
      </c>
      <c r="C175" s="8">
        <f>Проверка_гипотез!C175</f>
        <v>2.8328630843041072E-3</v>
      </c>
      <c r="D175" s="8">
        <f>Проверка_гипотез!D175</f>
        <v>9.7110589747547854E-3</v>
      </c>
    </row>
    <row r="176" spans="1:4" x14ac:dyDescent="0.3">
      <c r="A176" s="139">
        <f>Проверка_гипотез!A176</f>
        <v>43479</v>
      </c>
      <c r="B176" s="8">
        <f>Проверка_гипотез!B176</f>
        <v>1.4545216670022953E-2</v>
      </c>
      <c r="C176" s="8">
        <f>Проверка_гипотез!C176</f>
        <v>9.8522964430116395E-3</v>
      </c>
      <c r="D176" s="8">
        <f>Проверка_гипотез!D176</f>
        <v>-3.4885897482784201E-2</v>
      </c>
    </row>
    <row r="177" spans="1:4" x14ac:dyDescent="0.3">
      <c r="A177" s="139">
        <f>Проверка_гипотез!A177</f>
        <v>43486</v>
      </c>
      <c r="B177" s="8">
        <f>Проверка_гипотез!B177</f>
        <v>7.5235156191909389E-2</v>
      </c>
      <c r="C177" s="8">
        <f>Проверка_гипотез!C177</f>
        <v>2.7972046210612191E-3</v>
      </c>
      <c r="D177" s="8">
        <f>Проверка_гипотез!D177</f>
        <v>-1.367419651423073E-2</v>
      </c>
    </row>
    <row r="178" spans="1:4" x14ac:dyDescent="0.3">
      <c r="A178" s="139">
        <f>Проверка_гипотез!A178</f>
        <v>43493</v>
      </c>
      <c r="B178" s="8">
        <f>Проверка_гипотез!B178</f>
        <v>1.1450031751405758E-2</v>
      </c>
      <c r="C178" s="8">
        <f>Проверка_гипотез!C178</f>
        <v>1.3956736389747558E-3</v>
      </c>
      <c r="D178" s="8">
        <f>Проверка_гипотез!D178</f>
        <v>-4.9639910637153317E-3</v>
      </c>
    </row>
    <row r="179" spans="1:4" x14ac:dyDescent="0.3">
      <c r="A179" s="139">
        <f>Проверка_гипотез!A179</f>
        <v>43500</v>
      </c>
      <c r="B179" s="8">
        <f>Проверка_гипотез!B179</f>
        <v>-2.6076443048980567E-2</v>
      </c>
      <c r="C179" s="8">
        <f>Проверка_гипотез!C179</f>
        <v>8.3333815591444607E-3</v>
      </c>
      <c r="D179" s="8">
        <f>Проверка_гипотез!D179</f>
        <v>-8.4997880170440679E-4</v>
      </c>
    </row>
    <row r="180" spans="1:4" x14ac:dyDescent="0.3">
      <c r="A180" s="139">
        <f>Проверка_гипотез!A180</f>
        <v>43507</v>
      </c>
      <c r="B180" s="8">
        <f>Проверка_гипотез!B180</f>
        <v>3.803250020508023E-3</v>
      </c>
      <c r="C180" s="8">
        <f>Проверка_гипотез!C180</f>
        <v>-9.7290551981191499E-3</v>
      </c>
      <c r="D180" s="8">
        <f>Проверка_гипотез!D180</f>
        <v>-1.9875516249891052E-2</v>
      </c>
    </row>
    <row r="181" spans="1:4" x14ac:dyDescent="0.3">
      <c r="A181" s="139">
        <f>Проверка_гипотез!A181</f>
        <v>43514</v>
      </c>
      <c r="B181" s="8">
        <f>Проверка_гипотез!B181</f>
        <v>1.2074099643846644E-2</v>
      </c>
      <c r="C181" s="8">
        <f>Проверка_гипотез!C181</f>
        <v>-2.1172279926055602E-2</v>
      </c>
      <c r="D181" s="8">
        <f>Проверка_гипотез!D181</f>
        <v>-4.9689543231871778E-3</v>
      </c>
    </row>
    <row r="182" spans="1:4" x14ac:dyDescent="0.3">
      <c r="A182" s="139">
        <f>Проверка_гипотез!A182</f>
        <v>43521</v>
      </c>
      <c r="B182" s="8">
        <f>Проверка_гипотез!B182</f>
        <v>-3.1365659278219597E-2</v>
      </c>
      <c r="C182" s="8">
        <f>Проверка_гипотез!C182</f>
        <v>2.2567953565030281E-2</v>
      </c>
      <c r="D182" s="8">
        <f>Проверка_гипотез!D182</f>
        <v>-8.1275845966584902E-3</v>
      </c>
    </row>
    <row r="183" spans="1:4" x14ac:dyDescent="0.3">
      <c r="A183" s="139">
        <f>Проверка_гипотез!A183</f>
        <v>43528</v>
      </c>
      <c r="B183" s="8">
        <f>Проверка_гипотез!B183</f>
        <v>-2.6138445745265547E-2</v>
      </c>
      <c r="C183" s="8">
        <f>Проверка_гипотез!C183</f>
        <v>-9.8108705642593348E-3</v>
      </c>
      <c r="D183" s="8">
        <f>Проверка_гипотез!D183</f>
        <v>9.3721398288632522E-3</v>
      </c>
    </row>
    <row r="184" spans="1:4" x14ac:dyDescent="0.3">
      <c r="A184" s="139">
        <f>Проверка_гипотез!A184</f>
        <v>43535</v>
      </c>
      <c r="B184" s="8">
        <f>Проверка_гипотез!B184</f>
        <v>-1.521043334032135E-2</v>
      </c>
      <c r="C184" s="8">
        <f>Проверка_гипотез!C184</f>
        <v>6.2776406144171806E-2</v>
      </c>
      <c r="D184" s="8">
        <f>Проверка_гипотез!D184</f>
        <v>-1.8674141747954732E-3</v>
      </c>
    </row>
    <row r="185" spans="1:4" x14ac:dyDescent="0.3">
      <c r="A185" s="139">
        <f>Проверка_гипотез!A185</f>
        <v>43542</v>
      </c>
      <c r="B185" s="8">
        <f>Проверка_гипотез!B185</f>
        <v>1.7855237844198284E-2</v>
      </c>
      <c r="C185" s="8">
        <f>Проверка_гипотез!C185</f>
        <v>-3.2260862218221324E-2</v>
      </c>
      <c r="D185" s="8">
        <f>Проверка_гипотез!D185</f>
        <v>1.7662411846284788E-2</v>
      </c>
    </row>
    <row r="186" spans="1:4" x14ac:dyDescent="0.3">
      <c r="A186" s="139">
        <f>Проверка_гипотез!A186</f>
        <v>43549</v>
      </c>
      <c r="B186" s="8">
        <f>Проверка_гипотез!B186</f>
        <v>-2.9096700861431829E-3</v>
      </c>
      <c r="C186" s="8">
        <f>Проверка_гипотез!C186</f>
        <v>3.2260862218221262E-2</v>
      </c>
      <c r="D186" s="8">
        <f>Проверка_гипотез!D186</f>
        <v>8.7762630590159946E-3</v>
      </c>
    </row>
    <row r="187" spans="1:4" x14ac:dyDescent="0.3">
      <c r="A187" s="139">
        <f>Проверка_гипотез!A187</f>
        <v>43556</v>
      </c>
      <c r="B187" s="8">
        <f>Проверка_гипотез!B187</f>
        <v>-3.2030729109084402E-2</v>
      </c>
      <c r="C187" s="8">
        <f>Проверка_гипотез!C187</f>
        <v>3.125254350410453E-2</v>
      </c>
      <c r="D187" s="8">
        <f>Проверка_гипотез!D187</f>
        <v>2.2796428092383803E-2</v>
      </c>
    </row>
    <row r="188" spans="1:4" x14ac:dyDescent="0.3">
      <c r="A188" s="139">
        <f>Проверка_гипотез!A188</f>
        <v>43563</v>
      </c>
      <c r="B188" s="8">
        <f>Проверка_гипотез!B188</f>
        <v>2.6052630933576276E-2</v>
      </c>
      <c r="C188" s="8">
        <f>Проверка_гипотез!C188</f>
        <v>-1.2903404835907841E-2</v>
      </c>
      <c r="D188" s="8">
        <f>Проверка_гипотез!D188</f>
        <v>2.5762548930023783E-2</v>
      </c>
    </row>
    <row r="189" spans="1:4" x14ac:dyDescent="0.3">
      <c r="A189" s="139">
        <f>Проверка_гипотез!A189</f>
        <v>43584</v>
      </c>
      <c r="B189" s="8">
        <f>Проверка_гипотез!B189</f>
        <v>-2.3486440858810015E-3</v>
      </c>
      <c r="C189" s="8">
        <f>Проверка_гипотез!C189</f>
        <v>7.4107972153721835E-2</v>
      </c>
      <c r="D189" s="8">
        <f>Проверка_гипотез!D189</f>
        <v>-2.5409292407655052E-2</v>
      </c>
    </row>
    <row r="190" spans="1:4" x14ac:dyDescent="0.3">
      <c r="A190" s="139">
        <f>Проверка_гипотез!A190</f>
        <v>43591</v>
      </c>
      <c r="B190" s="8">
        <f>Проверка_гипотез!B190</f>
        <v>-8.2189578372743474E-2</v>
      </c>
      <c r="C190" s="8">
        <f>Проверка_гипотез!C190</f>
        <v>-5.4273922525688308E-2</v>
      </c>
      <c r="D190" s="8">
        <f>Проверка_гипотез!D190</f>
        <v>-2.3409644186287316E-2</v>
      </c>
    </row>
    <row r="191" spans="1:4" x14ac:dyDescent="0.3">
      <c r="A191" s="139">
        <f>Проверка_гипотез!A191</f>
        <v>43598</v>
      </c>
      <c r="B191" s="8">
        <f>Проверка_гипотез!B191</f>
        <v>-3.712958099851147E-2</v>
      </c>
      <c r="C191" s="8">
        <f>Проверка_гипотез!C191</f>
        <v>-2.2240789658598582E-2</v>
      </c>
      <c r="D191" s="8">
        <f>Проверка_гипотез!D191</f>
        <v>-1.8143337302398634E-3</v>
      </c>
    </row>
    <row r="192" spans="1:4" x14ac:dyDescent="0.3">
      <c r="A192" s="139">
        <f>Проверка_гипотез!A192</f>
        <v>43605</v>
      </c>
      <c r="B192" s="8">
        <f>Проверка_гипотез!B192</f>
        <v>2.5288369811809364E-2</v>
      </c>
      <c r="C192" s="8">
        <f>Проверка_гипотез!C192</f>
        <v>2.7724548014854983E-2</v>
      </c>
      <c r="D192" s="8">
        <f>Проверка_гипотез!D192</f>
        <v>2.3924586085245243E-2</v>
      </c>
    </row>
    <row r="193" spans="1:4" x14ac:dyDescent="0.3">
      <c r="A193" s="139">
        <f>Проверка_гипотез!A193</f>
        <v>43612</v>
      </c>
      <c r="B193" s="8">
        <f>Проверка_гипотез!B193</f>
        <v>7.1572778321390071E-2</v>
      </c>
      <c r="C193" s="8">
        <f>Проверка_гипотез!C193</f>
        <v>-1.178795575204224E-2</v>
      </c>
      <c r="D193" s="8">
        <f>Проверка_гипотез!D193</f>
        <v>2.3365548956211912E-2</v>
      </c>
    </row>
    <row r="194" spans="1:4" x14ac:dyDescent="0.3">
      <c r="A194" s="139">
        <f>Проверка_гипотез!A194</f>
        <v>43626</v>
      </c>
      <c r="B194" s="8">
        <f>Проверка_гипотез!B194</f>
        <v>1.5014110564382505E-2</v>
      </c>
      <c r="C194" s="8">
        <f>Проверка_гипотез!C194</f>
        <v>5.4910438008595588E-2</v>
      </c>
      <c r="D194" s="8">
        <f>Проверка_гипотез!D194</f>
        <v>-2.7915533911916809E-2</v>
      </c>
    </row>
    <row r="195" spans="1:4" x14ac:dyDescent="0.3">
      <c r="A195" s="139">
        <f>Проверка_гипотез!A195</f>
        <v>43640</v>
      </c>
      <c r="B195" s="8">
        <f>Проверка_гипотез!B195</f>
        <v>-2.4489282072106557E-3</v>
      </c>
      <c r="C195" s="8">
        <f>Проверка_гипотез!C195</f>
        <v>-2.7673521676748806E-2</v>
      </c>
      <c r="D195" s="8">
        <f>Проверка_гипотез!D195</f>
        <v>-1.1036580355676248E-2</v>
      </c>
    </row>
    <row r="196" spans="1:4" x14ac:dyDescent="0.3">
      <c r="A196" s="139">
        <f>Проверка_гипотез!A196</f>
        <v>43654</v>
      </c>
      <c r="B196" s="8">
        <f>Проверка_гипотез!B196</f>
        <v>-4.8075852679603209E-2</v>
      </c>
      <c r="C196" s="8">
        <f>Проверка_гипотез!C196</f>
        <v>-8.8079182750459853E-2</v>
      </c>
      <c r="D196" s="8">
        <f>Проверка_гипотез!D196</f>
        <v>1.4321520528774007E-3</v>
      </c>
    </row>
    <row r="197" spans="1:4" x14ac:dyDescent="0.3">
      <c r="A197" s="139">
        <f>Проверка_гипотез!A197</f>
        <v>43661</v>
      </c>
      <c r="B197" s="8">
        <f>Проверка_гипотез!B197</f>
        <v>2.3252118342502223E-2</v>
      </c>
      <c r="C197" s="8">
        <f>Проверка_гипотез!C197</f>
        <v>-3.9826957488308785E-2</v>
      </c>
      <c r="D197" s="8">
        <f>Проверка_гипотез!D197</f>
        <v>2.8581655755887192E-3</v>
      </c>
    </row>
    <row r="198" spans="1:4" x14ac:dyDescent="0.3">
      <c r="A198" s="139">
        <f>Проверка_гипотез!A198</f>
        <v>43668</v>
      </c>
      <c r="B198" s="8">
        <f>Проверка_гипотез!B198</f>
        <v>-1.2714901447524874E-2</v>
      </c>
      <c r="C198" s="8">
        <f>Проверка_гипотез!C198</f>
        <v>-5.35619921381221E-2</v>
      </c>
      <c r="D198" s="8">
        <f>Проверка_гипотез!D198</f>
        <v>7.2279478132020684E-3</v>
      </c>
    </row>
    <row r="199" spans="1:4" x14ac:dyDescent="0.3">
      <c r="A199" s="139">
        <f>Проверка_гипотез!A199</f>
        <v>43675</v>
      </c>
      <c r="B199" s="8">
        <f>Проверка_гипотез!B199</f>
        <v>-3.272432699431099E-3</v>
      </c>
      <c r="C199" s="8">
        <f>Проверка_гипотез!C199</f>
        <v>-3.582278185357532E-2</v>
      </c>
      <c r="D199" s="8">
        <f>Проверка_гипотез!D199</f>
        <v>-2.8137145034359413E-2</v>
      </c>
    </row>
    <row r="200" spans="1:4" x14ac:dyDescent="0.3">
      <c r="A200" s="139">
        <f>Проверка_гипотез!A200</f>
        <v>43689</v>
      </c>
      <c r="B200" s="8">
        <f>Проверка_гипотез!B200</f>
        <v>-4.479706218333622E-2</v>
      </c>
      <c r="C200" s="8">
        <f>Проверка_гипотез!C200</f>
        <v>-7.4738688037134085E-2</v>
      </c>
      <c r="D200" s="8">
        <f>Проверка_гипотез!D200</f>
        <v>3.7066782409927545E-4</v>
      </c>
    </row>
    <row r="201" spans="1:4" x14ac:dyDescent="0.3">
      <c r="A201" s="139">
        <f>Проверка_гипотез!A201</f>
        <v>43696</v>
      </c>
      <c r="B201" s="8">
        <f>Проверка_гипотез!B201</f>
        <v>1.841103230400332E-2</v>
      </c>
      <c r="C201" s="8">
        <f>Проверка_гипотез!C201</f>
        <v>-3.5316671924899734E-2</v>
      </c>
      <c r="D201" s="8">
        <f>Проверка_гипотез!D201</f>
        <v>2.0978597192289057E-3</v>
      </c>
    </row>
    <row r="202" spans="1:4" x14ac:dyDescent="0.3">
      <c r="A202" s="139">
        <f>Проверка_гипотез!A202</f>
        <v>43703</v>
      </c>
      <c r="B202" s="8">
        <f>Проверка_гипотез!B202</f>
        <v>3.4221790047151764E-2</v>
      </c>
      <c r="C202" s="8">
        <f>Проверка_гипотез!C202</f>
        <v>3.7837152150234914E-2</v>
      </c>
      <c r="D202" s="8">
        <f>Проверка_гипотез!D202</f>
        <v>3.3228754960769546E-3</v>
      </c>
    </row>
    <row r="203" spans="1:4" x14ac:dyDescent="0.3">
      <c r="A203" s="139">
        <f>Проверка_гипотез!A203</f>
        <v>43717</v>
      </c>
      <c r="B203" s="8">
        <f>Проверка_гипотез!B203</f>
        <v>-2.651033270013977E-2</v>
      </c>
      <c r="C203" s="8">
        <f>Проверка_гипотез!C203</f>
        <v>5.4274760888851172E-2</v>
      </c>
      <c r="D203" s="8">
        <f>Проверка_гипотез!D203</f>
        <v>-3.0856640996022602E-2</v>
      </c>
    </row>
    <row r="204" spans="1:4" x14ac:dyDescent="0.3">
      <c r="A204" s="139">
        <f>Проверка_гипотез!A204</f>
        <v>43724</v>
      </c>
      <c r="B204" s="8">
        <f>Проверка_гипотез!B204</f>
        <v>2.0783474136885742E-2</v>
      </c>
      <c r="C204" s="8">
        <f>Проверка_гипотез!C204</f>
        <v>-6.8459395880807711E-2</v>
      </c>
      <c r="D204" s="8">
        <f>Проверка_гипотез!D204</f>
        <v>4.354478113890508E-2</v>
      </c>
    </row>
    <row r="205" spans="1:4" x14ac:dyDescent="0.3">
      <c r="A205" s="139">
        <f>Проверка_гипотез!A205</f>
        <v>43731</v>
      </c>
      <c r="B205" s="8">
        <f>Проверка_гипотез!B205</f>
        <v>-7.0835855541118944E-2</v>
      </c>
      <c r="C205" s="8">
        <f>Проверка_гипотез!C205</f>
        <v>-9.7617772019537308E-3</v>
      </c>
      <c r="D205" s="8">
        <f>Проверка_гипотез!D205</f>
        <v>-1.3634437824096828E-2</v>
      </c>
    </row>
    <row r="206" spans="1:4" x14ac:dyDescent="0.3">
      <c r="A206" s="139">
        <f>Проверка_гипотез!A206</f>
        <v>43738</v>
      </c>
      <c r="B206" s="8">
        <f>Проверка_гипотез!B206</f>
        <v>-2.320626255893336E-2</v>
      </c>
      <c r="C206" s="8">
        <f>Проверка_гипотез!C206</f>
        <v>-1.1024190557880903E-2</v>
      </c>
      <c r="D206" s="8">
        <f>Проверка_гипотез!D206</f>
        <v>-1.7910926566530219E-2</v>
      </c>
    </row>
    <row r="207" spans="1:4" x14ac:dyDescent="0.3">
      <c r="A207" s="139">
        <f>Проверка_гипотез!A207</f>
        <v>43745</v>
      </c>
      <c r="B207" s="8">
        <f>Проверка_гипотез!B207</f>
        <v>4.0546094394350009E-2</v>
      </c>
      <c r="C207" s="8">
        <f>Проверка_гипотез!C207</f>
        <v>-1.647096059592441E-2</v>
      </c>
      <c r="D207" s="8">
        <f>Проверка_гипотез!D207</f>
        <v>-8.1050464862633727E-3</v>
      </c>
    </row>
    <row r="208" spans="1:4" x14ac:dyDescent="0.3">
      <c r="A208" s="139">
        <f>Проверка_гипотез!A208</f>
        <v>43752</v>
      </c>
      <c r="B208" s="8">
        <f>Проверка_гипотез!B208</f>
        <v>-4.0946050853960386E-3</v>
      </c>
      <c r="C208" s="8">
        <f>Проверка_гипотез!C208</f>
        <v>-3.3778844760992639E-2</v>
      </c>
      <c r="D208" s="8">
        <f>Проверка_гипотез!D208</f>
        <v>8.1050464862632704E-3</v>
      </c>
    </row>
    <row r="209" spans="1:4" x14ac:dyDescent="0.3">
      <c r="A209" s="139">
        <f>Проверка_гипотез!A209</f>
        <v>43759</v>
      </c>
      <c r="B209" s="8">
        <f>Проверка_гипотез!B209</f>
        <v>5.8791990478671112E-2</v>
      </c>
      <c r="C209" s="8">
        <f>Проверка_гипотез!C209</f>
        <v>6.4730220553475062E-2</v>
      </c>
      <c r="D209" s="8">
        <f>Проверка_гипотез!D209</f>
        <v>1.5185321987664063E-2</v>
      </c>
    </row>
    <row r="210" spans="1:4" x14ac:dyDescent="0.3">
      <c r="A210" s="139">
        <f>Проверка_гипотез!A210</f>
        <v>43766</v>
      </c>
      <c r="B210" s="8">
        <f>Проверка_гипотез!B210</f>
        <v>7.7076793541440381E-3</v>
      </c>
      <c r="C210" s="8">
        <f>Проверка_гипотез!C210</f>
        <v>-3.9289720709636211E-2</v>
      </c>
      <c r="D210" s="8">
        <f>Проверка_гипотез!D210</f>
        <v>3.0501926401363288E-2</v>
      </c>
    </row>
    <row r="211" spans="1:4" x14ac:dyDescent="0.3">
      <c r="A211" s="139">
        <f>Проверка_гипотез!A211</f>
        <v>43773</v>
      </c>
      <c r="B211" s="8">
        <f>Проверка_гипотез!B211</f>
        <v>3.4863052043057299E-2</v>
      </c>
      <c r="C211" s="8">
        <f>Проверка_гипотез!C211</f>
        <v>2.3894873973814854E-3</v>
      </c>
      <c r="D211" s="8">
        <f>Проверка_гипотез!D211</f>
        <v>4.4681938656554912E-2</v>
      </c>
    </row>
    <row r="212" spans="1:4" x14ac:dyDescent="0.3">
      <c r="A212" s="139">
        <f>Проверка_гипотез!A212</f>
        <v>43780</v>
      </c>
      <c r="B212" s="8">
        <f>Проверка_гипотез!B212</f>
        <v>-2.3542673154893314E-2</v>
      </c>
      <c r="C212" s="8">
        <f>Проверка_гипотез!C212</f>
        <v>1.1272738772522215E-2</v>
      </c>
      <c r="D212" s="8">
        <f>Проверка_гипотез!D212</f>
        <v>8.221476837904378E-3</v>
      </c>
    </row>
    <row r="213" spans="1:4" x14ac:dyDescent="0.3">
      <c r="A213" s="139">
        <f>Проверка_гипотез!A213</f>
        <v>43787</v>
      </c>
      <c r="B213" s="8">
        <f>Проверка_гипотез!B213</f>
        <v>-3.6716537445260085E-3</v>
      </c>
      <c r="C213" s="8">
        <f>Проверка_гипотез!C213</f>
        <v>-5.5182231388090905E-2</v>
      </c>
      <c r="D213" s="8">
        <f>Проверка_гипотез!D213</f>
        <v>-1.0977058631150907E-2</v>
      </c>
    </row>
    <row r="214" spans="1:4" x14ac:dyDescent="0.3">
      <c r="A214" s="139">
        <f>Проверка_гипотез!A214</f>
        <v>43794</v>
      </c>
      <c r="B214" s="8">
        <f>Проверка_гипотез!B214</f>
        <v>-2.7705554722652105E-2</v>
      </c>
      <c r="C214" s="8">
        <f>Проверка_гипотез!C214</f>
        <v>-3.4245578513167459E-2</v>
      </c>
      <c r="D214" s="8">
        <f>Проверка_гипотез!D214</f>
        <v>-2.6847250036188052E-2</v>
      </c>
    </row>
    <row r="215" spans="1:4" x14ac:dyDescent="0.3">
      <c r="A215" s="139">
        <f>Проверка_гипотез!A215</f>
        <v>43801</v>
      </c>
      <c r="B215" s="8">
        <f>Проверка_гипотез!B215</f>
        <v>1.5944599866833383E-2</v>
      </c>
      <c r="C215" s="8">
        <f>Проверка_гипотез!C215</f>
        <v>-3.2789822822990838E-2</v>
      </c>
      <c r="D215" s="8">
        <f>Проверка_гипотез!D215</f>
        <v>1.1274076573218161E-2</v>
      </c>
    </row>
    <row r="216" spans="1:4" x14ac:dyDescent="0.3">
      <c r="A216" s="139">
        <f>Проверка_гипотез!A216</f>
        <v>43808</v>
      </c>
      <c r="B216" s="8">
        <f>Проверка_гипотез!B216</f>
        <v>5.2940216079465238E-2</v>
      </c>
      <c r="C216" s="8">
        <f>Проверка_гипотез!C216</f>
        <v>6.4538521137571164E-2</v>
      </c>
      <c r="D216" s="8">
        <f>Проверка_гипотез!D216</f>
        <v>1.1370092394286286E-2</v>
      </c>
    </row>
    <row r="217" spans="1:4" x14ac:dyDescent="0.3">
      <c r="A217" s="139">
        <f>Проверка_гипотез!A217</f>
        <v>43815</v>
      </c>
      <c r="B217" s="8">
        <f>Проверка_гипотез!B217</f>
        <v>-1.5756361546758337E-2</v>
      </c>
      <c r="C217" s="8">
        <f>Проверка_гипотез!C217</f>
        <v>-6.2540518474898152E-2</v>
      </c>
      <c r="D217" s="8">
        <f>Проверка_гипотез!D217</f>
        <v>1.4398850579875444E-3</v>
      </c>
    </row>
    <row r="218" spans="1:4" x14ac:dyDescent="0.3">
      <c r="A218" s="139">
        <f>Проверка_гипотез!A218</f>
        <v>43822</v>
      </c>
      <c r="B218" s="8">
        <f>Проверка_гипотез!B218</f>
        <v>-1.3928520251153192E-2</v>
      </c>
      <c r="C218" s="8">
        <f>Проверка_гипотез!C218</f>
        <v>-3.3322256758096789E-3</v>
      </c>
      <c r="D218" s="8">
        <f>Проверка_гипотез!D218</f>
        <v>3.8663400828534804E-3</v>
      </c>
    </row>
    <row r="219" spans="1:4" x14ac:dyDescent="0.3">
      <c r="A219" s="139">
        <f>Проверка_гипотез!A219</f>
        <v>43829</v>
      </c>
      <c r="B219" s="8">
        <f>Проверка_гипотез!B219</f>
        <v>8.6636605778720645E-3</v>
      </c>
      <c r="C219" s="8">
        <f>Проверка_гипотез!C219</f>
        <v>-6.0261313931557637E-3</v>
      </c>
      <c r="D219" s="8">
        <f>Проверка_гипотез!D219</f>
        <v>7.4692790140343792E-3</v>
      </c>
    </row>
    <row r="220" spans="1:4" x14ac:dyDescent="0.3">
      <c r="A220" s="7">
        <f>Проверка_гипотез!A220</f>
        <v>43836</v>
      </c>
      <c r="B220" s="8">
        <f>Проверка_гипотез!B220</f>
        <v>3.0806771642757462E-2</v>
      </c>
      <c r="C220" s="8">
        <f>Проверка_гипотез!C220</f>
        <v>4.6901258504136239E-3</v>
      </c>
      <c r="D220" s="8">
        <f>Проверка_гипотез!D220</f>
        <v>3.5687364056907214E-2</v>
      </c>
    </row>
    <row r="221" spans="1:4" x14ac:dyDescent="0.3">
      <c r="A221" s="7">
        <f>Проверка_гипотез!A221</f>
        <v>43843</v>
      </c>
      <c r="B221" s="8">
        <f>Проверка_гипотез!B221</f>
        <v>1.067935146484186E-2</v>
      </c>
      <c r="C221" s="8">
        <f>Проверка_гипотез!C221</f>
        <v>4.8917479721198531E-2</v>
      </c>
      <c r="D221" s="8">
        <f>Проверка_гипотез!D221</f>
        <v>2.4306208845175536E-2</v>
      </c>
    </row>
    <row r="222" spans="1:4" x14ac:dyDescent="0.3">
      <c r="A222" s="7">
        <f>Проверка_гипотез!A222</f>
        <v>43850</v>
      </c>
      <c r="B222" s="8">
        <f>Проверка_гипотез!B222</f>
        <v>-1.7318068149711895E-2</v>
      </c>
      <c r="C222" s="8">
        <f>Проверка_гипотез!C222</f>
        <v>1.2722648026566937E-3</v>
      </c>
      <c r="D222" s="8">
        <f>Проверка_гипотез!D222</f>
        <v>-2.3250799776231932E-2</v>
      </c>
    </row>
    <row r="223" spans="1:4" x14ac:dyDescent="0.3">
      <c r="A223" s="7">
        <f>Проверка_гипотез!A223</f>
        <v>43857</v>
      </c>
      <c r="B223" s="8">
        <f>Проверка_гипотез!B223</f>
        <v>-4.4588872521803311E-2</v>
      </c>
      <c r="C223" s="8">
        <f>Проверка_гипотез!C223</f>
        <v>-1.3440202315113798E-2</v>
      </c>
      <c r="D223" s="8">
        <f>Проверка_гипотез!D223</f>
        <v>1.3619906715270686E-2</v>
      </c>
    </row>
    <row r="224" spans="1:4" x14ac:dyDescent="0.3">
      <c r="A224" s="7">
        <f>Проверка_гипотез!A224</f>
        <v>43864</v>
      </c>
      <c r="B224" s="8">
        <f>Проверка_гипотез!B224</f>
        <v>-1.1897033911846055E-2</v>
      </c>
      <c r="C224" s="8">
        <f>Проверка_гипотез!C224</f>
        <v>4.411553393219423E-2</v>
      </c>
      <c r="D224" s="8">
        <f>Проверка_гипотез!D224</f>
        <v>-3.5805116944750456E-2</v>
      </c>
    </row>
    <row r="225" spans="1:4" x14ac:dyDescent="0.3">
      <c r="A225" s="7">
        <f>Проверка_гипотез!A225</f>
        <v>43871</v>
      </c>
      <c r="B225" s="8">
        <f>Проверка_гипотез!B225</f>
        <v>1.4521707334617195E-2</v>
      </c>
      <c r="C225" s="8">
        <f>Проверка_гипотез!C225</f>
        <v>-3.5774131701104578E-2</v>
      </c>
      <c r="D225" s="8">
        <f>Проверка_гипотез!D225</f>
        <v>-1.2950573793625826E-3</v>
      </c>
    </row>
  </sheetData>
  <mergeCells count="32">
    <mergeCell ref="F2:G2"/>
    <mergeCell ref="F7:G7"/>
    <mergeCell ref="F13:G14"/>
    <mergeCell ref="J13:K14"/>
    <mergeCell ref="N13:O14"/>
    <mergeCell ref="J2:K2"/>
    <mergeCell ref="N2:O2"/>
    <mergeCell ref="J7:K7"/>
    <mergeCell ref="N7:O7"/>
    <mergeCell ref="F16:G28"/>
    <mergeCell ref="J16:K28"/>
    <mergeCell ref="N16:O28"/>
    <mergeCell ref="F31:O33"/>
    <mergeCell ref="J53:K65"/>
    <mergeCell ref="N53:O65"/>
    <mergeCell ref="F68:O70"/>
    <mergeCell ref="F75:G75"/>
    <mergeCell ref="F77:G77"/>
    <mergeCell ref="F53:G65"/>
    <mergeCell ref="J75:K75"/>
    <mergeCell ref="J77:K77"/>
    <mergeCell ref="N75:O75"/>
    <mergeCell ref="N77:O77"/>
    <mergeCell ref="F84:G93"/>
    <mergeCell ref="J84:K93"/>
    <mergeCell ref="N84:O93"/>
    <mergeCell ref="F80:G80"/>
    <mergeCell ref="F81:G81"/>
    <mergeCell ref="J80:K80"/>
    <mergeCell ref="J81:K81"/>
    <mergeCell ref="N80:O80"/>
    <mergeCell ref="N81:O8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A373-A8CE-4FBA-9450-1080FE7E76DE}">
  <dimension ref="B70:G94"/>
  <sheetViews>
    <sheetView tabSelected="1" topLeftCell="E59" zoomScale="80" zoomScaleNormal="80" workbookViewId="0">
      <selection activeCell="X65" sqref="X65"/>
    </sheetView>
  </sheetViews>
  <sheetFormatPr defaultRowHeight="14.4" x14ac:dyDescent="0.3"/>
  <cols>
    <col min="2" max="2" width="17.6640625" customWidth="1"/>
    <col min="3" max="3" width="16.6640625" customWidth="1"/>
    <col min="4" max="4" width="18.33203125" customWidth="1"/>
    <col min="5" max="5" width="16.6640625" customWidth="1"/>
    <col min="6" max="6" width="19.109375" customWidth="1"/>
    <col min="7" max="7" width="19.6640625" customWidth="1"/>
    <col min="8" max="8" width="16.33203125" customWidth="1"/>
    <col min="9" max="9" width="16.5546875" bestFit="1" customWidth="1"/>
    <col min="10" max="10" width="13.33203125" customWidth="1"/>
    <col min="11" max="11" width="15.33203125" customWidth="1"/>
    <col min="12" max="12" width="18.6640625" customWidth="1"/>
    <col min="13" max="13" width="15.6640625" customWidth="1"/>
  </cols>
  <sheetData>
    <row r="70" spans="2:7" ht="15" thickBot="1" x14ac:dyDescent="0.35"/>
    <row r="71" spans="2:7" x14ac:dyDescent="0.3">
      <c r="B71" s="273" t="s">
        <v>195</v>
      </c>
      <c r="C71" s="274"/>
      <c r="D71" s="274"/>
      <c r="E71" s="274"/>
      <c r="F71" s="274"/>
      <c r="G71" s="275"/>
    </row>
    <row r="72" spans="2:7" ht="15" thickBot="1" x14ac:dyDescent="0.35">
      <c r="B72" s="276"/>
      <c r="C72" s="277"/>
      <c r="D72" s="277"/>
      <c r="E72" s="277"/>
      <c r="F72" s="277"/>
      <c r="G72" s="278"/>
    </row>
    <row r="73" spans="2:7" x14ac:dyDescent="0.3">
      <c r="B73" s="13"/>
      <c r="C73" s="13" t="s">
        <v>40</v>
      </c>
      <c r="D73" s="13" t="s">
        <v>43</v>
      </c>
      <c r="E73" s="13" t="s">
        <v>42</v>
      </c>
      <c r="F73" s="13" t="s">
        <v>41</v>
      </c>
      <c r="G73" s="13" t="s">
        <v>45</v>
      </c>
    </row>
    <row r="74" spans="2:7" x14ac:dyDescent="0.3">
      <c r="B74" s="14" t="s">
        <v>40</v>
      </c>
      <c r="C74" s="14">
        <v>1</v>
      </c>
      <c r="D74" s="14"/>
      <c r="E74" s="14"/>
      <c r="F74" s="14"/>
      <c r="G74" s="14"/>
    </row>
    <row r="75" spans="2:7" x14ac:dyDescent="0.3">
      <c r="B75" s="14" t="s">
        <v>43</v>
      </c>
      <c r="C75" s="14">
        <v>0.14554433955790178</v>
      </c>
      <c r="D75" s="14">
        <v>1</v>
      </c>
      <c r="E75" s="14"/>
      <c r="F75" s="14"/>
      <c r="G75" s="14"/>
    </row>
    <row r="76" spans="2:7" x14ac:dyDescent="0.3">
      <c r="B76" s="14" t="s">
        <v>42</v>
      </c>
      <c r="C76" s="14">
        <v>0.60628369948063532</v>
      </c>
      <c r="D76" s="14">
        <v>0.13495843038300048</v>
      </c>
      <c r="E76" s="14">
        <v>1</v>
      </c>
      <c r="F76" s="14"/>
      <c r="G76" s="14"/>
    </row>
    <row r="77" spans="2:7" x14ac:dyDescent="0.3">
      <c r="B77" s="14" t="s">
        <v>41</v>
      </c>
      <c r="C77" s="14">
        <v>0.21080485779706781</v>
      </c>
      <c r="D77" s="14">
        <v>0.3106341501838783</v>
      </c>
      <c r="E77" s="14">
        <v>0.24425323393770904</v>
      </c>
      <c r="F77" s="14">
        <v>1</v>
      </c>
      <c r="G77" s="14"/>
    </row>
    <row r="78" spans="2:7" ht="15" thickBot="1" x14ac:dyDescent="0.35">
      <c r="B78" s="15" t="s">
        <v>45</v>
      </c>
      <c r="C78" s="15">
        <v>0.12814372551338718</v>
      </c>
      <c r="D78" s="15">
        <v>0.10827301364687059</v>
      </c>
      <c r="E78" s="15">
        <v>9.1153916363006612E-2</v>
      </c>
      <c r="F78" s="15">
        <v>7.9294197075894357E-2</v>
      </c>
      <c r="G78" s="15">
        <v>1</v>
      </c>
    </row>
    <row r="79" spans="2:7" x14ac:dyDescent="0.3">
      <c r="B79" s="16"/>
      <c r="C79" s="16"/>
      <c r="D79" s="16"/>
      <c r="E79" s="16"/>
      <c r="F79" s="16"/>
      <c r="G79" s="16"/>
    </row>
    <row r="80" spans="2:7" ht="15" thickBot="1" x14ac:dyDescent="0.35">
      <c r="B80" s="16"/>
      <c r="C80" s="16"/>
      <c r="D80" s="16"/>
      <c r="E80" s="16"/>
      <c r="F80" s="16"/>
      <c r="G80" s="16"/>
    </row>
    <row r="81" spans="2:7" x14ac:dyDescent="0.3">
      <c r="B81" s="13"/>
      <c r="C81" s="13" t="s">
        <v>44</v>
      </c>
      <c r="D81" s="13" t="s">
        <v>46</v>
      </c>
      <c r="E81" s="13" t="s">
        <v>47</v>
      </c>
      <c r="F81" s="13" t="s">
        <v>48</v>
      </c>
      <c r="G81" s="13" t="s">
        <v>49</v>
      </c>
    </row>
    <row r="82" spans="2:7" x14ac:dyDescent="0.3">
      <c r="B82" s="14" t="s">
        <v>44</v>
      </c>
      <c r="C82" s="14">
        <v>1</v>
      </c>
      <c r="D82" s="14"/>
      <c r="E82" s="14"/>
      <c r="F82" s="14"/>
      <c r="G82" s="14"/>
    </row>
    <row r="83" spans="2:7" x14ac:dyDescent="0.3">
      <c r="B83" s="14" t="s">
        <v>46</v>
      </c>
      <c r="C83" s="14">
        <v>0.49519117461974932</v>
      </c>
      <c r="D83" s="14">
        <v>1</v>
      </c>
      <c r="E83" s="14"/>
      <c r="F83" s="14"/>
      <c r="G83" s="14"/>
    </row>
    <row r="84" spans="2:7" x14ac:dyDescent="0.3">
      <c r="B84" s="14" t="s">
        <v>47</v>
      </c>
      <c r="C84" s="14">
        <v>0.8771596882009417</v>
      </c>
      <c r="D84" s="14">
        <v>0.53258786192968988</v>
      </c>
      <c r="E84" s="14">
        <v>1</v>
      </c>
      <c r="F84" s="14"/>
      <c r="G84" s="14"/>
    </row>
    <row r="85" spans="2:7" x14ac:dyDescent="0.3">
      <c r="B85" s="14" t="s">
        <v>48</v>
      </c>
      <c r="C85" s="14">
        <v>-0.39041078983468047</v>
      </c>
      <c r="D85" s="14">
        <v>0.20457741240682889</v>
      </c>
      <c r="E85" s="14">
        <v>-0.12627588778315602</v>
      </c>
      <c r="F85" s="14">
        <v>1</v>
      </c>
      <c r="G85" s="14"/>
    </row>
    <row r="86" spans="2:7" ht="15" thickBot="1" x14ac:dyDescent="0.35">
      <c r="B86" s="15" t="s">
        <v>49</v>
      </c>
      <c r="C86" s="15">
        <v>0.52266928546557434</v>
      </c>
      <c r="D86" s="15">
        <v>0.28114030830819797</v>
      </c>
      <c r="E86" s="15">
        <v>0.70375437622489978</v>
      </c>
      <c r="F86" s="15">
        <v>-5.7794796669022944E-2</v>
      </c>
      <c r="G86" s="15">
        <v>1</v>
      </c>
    </row>
    <row r="87" spans="2:7" x14ac:dyDescent="0.3">
      <c r="B87" s="16"/>
      <c r="C87" s="16"/>
      <c r="D87" s="16"/>
      <c r="E87" s="16"/>
      <c r="F87" s="16"/>
      <c r="G87" s="16"/>
    </row>
    <row r="88" spans="2:7" ht="15" thickBot="1" x14ac:dyDescent="0.35">
      <c r="B88" s="16"/>
      <c r="C88" s="16"/>
      <c r="D88" s="16"/>
      <c r="E88" s="16"/>
      <c r="F88" s="16"/>
      <c r="G88" s="16"/>
    </row>
    <row r="89" spans="2:7" x14ac:dyDescent="0.3">
      <c r="B89" s="13"/>
      <c r="C89" s="13" t="s">
        <v>50</v>
      </c>
      <c r="D89" s="13" t="s">
        <v>51</v>
      </c>
      <c r="E89" s="13" t="s">
        <v>52</v>
      </c>
      <c r="F89" s="13" t="s">
        <v>53</v>
      </c>
      <c r="G89" s="13" t="s">
        <v>54</v>
      </c>
    </row>
    <row r="90" spans="2:7" x14ac:dyDescent="0.3">
      <c r="B90" s="14" t="s">
        <v>50</v>
      </c>
      <c r="C90" s="14">
        <v>1</v>
      </c>
      <c r="D90" s="14"/>
      <c r="E90" s="14"/>
      <c r="F90" s="14"/>
      <c r="G90" s="14"/>
    </row>
    <row r="91" spans="2:7" x14ac:dyDescent="0.3">
      <c r="B91" s="14" t="s">
        <v>51</v>
      </c>
      <c r="C91" s="14">
        <v>0.12038364288966631</v>
      </c>
      <c r="D91" s="14">
        <v>1</v>
      </c>
      <c r="E91" s="14"/>
      <c r="F91" s="14"/>
      <c r="G91" s="14"/>
    </row>
    <row r="92" spans="2:7" x14ac:dyDescent="0.3">
      <c r="B92" s="14" t="s">
        <v>52</v>
      </c>
      <c r="C92" s="14">
        <v>0.60517742736435831</v>
      </c>
      <c r="D92" s="14">
        <v>0.10761891877607836</v>
      </c>
      <c r="E92" s="14">
        <v>1</v>
      </c>
      <c r="F92" s="14"/>
      <c r="G92" s="14"/>
    </row>
    <row r="93" spans="2:7" x14ac:dyDescent="0.3">
      <c r="B93" s="14" t="s">
        <v>53</v>
      </c>
      <c r="C93" s="14">
        <v>0.23648783451444058</v>
      </c>
      <c r="D93" s="14">
        <v>0.16734520468440828</v>
      </c>
      <c r="E93" s="14">
        <v>0.20545244534506199</v>
      </c>
      <c r="F93" s="14">
        <v>1</v>
      </c>
      <c r="G93" s="14"/>
    </row>
    <row r="94" spans="2:7" ht="15" thickBot="1" x14ac:dyDescent="0.35">
      <c r="B94" s="15" t="s">
        <v>54</v>
      </c>
      <c r="C94" s="15">
        <v>-1.2543747053434844E-2</v>
      </c>
      <c r="D94" s="15">
        <v>-4.3042425459244443E-2</v>
      </c>
      <c r="E94" s="15">
        <v>3.5059837747089116E-2</v>
      </c>
      <c r="F94" s="15">
        <v>0.13669447440226351</v>
      </c>
      <c r="G94" s="15">
        <v>1</v>
      </c>
    </row>
  </sheetData>
  <mergeCells count="1">
    <mergeCell ref="B71:G7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topLeftCell="D1" workbookViewId="0"/>
  </sheetViews>
  <sheetFormatPr defaultRowHeight="14.4" x14ac:dyDescent="0.3"/>
  <cols>
    <col min="1" max="1" width="13.88671875" customWidth="1"/>
    <col min="2" max="2" width="10.6640625" customWidth="1"/>
    <col min="3" max="3" width="11.109375" customWidth="1"/>
    <col min="4" max="4" width="30.109375" customWidth="1"/>
    <col min="5" max="5" width="15.88671875" customWidth="1"/>
    <col min="6" max="6" width="21.6640625" customWidth="1"/>
    <col min="7" max="7" width="25.88671875" customWidth="1"/>
    <col min="8" max="8" width="22.33203125" customWidth="1"/>
    <col min="10" max="10" width="25.6640625" bestFit="1" customWidth="1"/>
    <col min="11" max="11" width="29.6640625" customWidth="1"/>
  </cols>
  <sheetData>
    <row r="1" spans="1:12" x14ac:dyDescent="0.3">
      <c r="A1" s="6" t="str">
        <f>'Исходные данные'!H1</f>
        <v>&lt;DATE&gt;</v>
      </c>
      <c r="B1" s="6" t="s">
        <v>4</v>
      </c>
      <c r="C1" s="6" t="s">
        <v>5</v>
      </c>
      <c r="D1" s="6" t="s">
        <v>17</v>
      </c>
      <c r="E1" s="6" t="s">
        <v>18</v>
      </c>
      <c r="F1" s="6" t="s">
        <v>20</v>
      </c>
      <c r="G1" s="6" t="s">
        <v>19</v>
      </c>
      <c r="H1" s="6" t="s">
        <v>21</v>
      </c>
    </row>
    <row r="2" spans="1:12" ht="15" thickBot="1" x14ac:dyDescent="0.35">
      <c r="A2" s="7">
        <f>'Исходные данные'!H2</f>
        <v>42009</v>
      </c>
      <c r="B2" s="8">
        <f>'Исходные данные'!I2</f>
        <v>234.05</v>
      </c>
      <c r="C2" s="8">
        <f>'Исходные данные'!J2</f>
        <v>7202000</v>
      </c>
      <c r="D2" s="6">
        <f>LN(B2)</f>
        <v>5.4555347677460793</v>
      </c>
      <c r="E2" s="6"/>
      <c r="G2" s="6">
        <f>LN(C2)</f>
        <v>15.789869323190958</v>
      </c>
      <c r="H2" s="6">
        <f xml:space="preserve"> (B2 - MIN($B$2:$B$268)) / (MAX($B$2:$B$268) - MIN($B$2:$B$268))</f>
        <v>0</v>
      </c>
    </row>
    <row r="3" spans="1:12" x14ac:dyDescent="0.3">
      <c r="A3" s="7">
        <f>'Исходные данные'!H3</f>
        <v>42016</v>
      </c>
      <c r="B3" s="8">
        <f>'Исходные данные'!I3</f>
        <v>260</v>
      </c>
      <c r="C3" s="8">
        <f>'Исходные данные'!J3</f>
        <v>10860590</v>
      </c>
      <c r="D3" s="6">
        <f t="shared" ref="D3:D66" si="0">LN(B3)</f>
        <v>5.5606816310155276</v>
      </c>
      <c r="E3" s="6">
        <f xml:space="preserve"> (B3 - B2) / B2</f>
        <v>0.11087374492629774</v>
      </c>
      <c r="F3" s="6">
        <f>LN(E3+1)</f>
        <v>0.10514686326944811</v>
      </c>
      <c r="G3" s="6">
        <f>LN(C3)</f>
        <v>16.200651198802834</v>
      </c>
      <c r="H3" s="6">
        <f t="shared" ref="H3:H66" si="1" xml:space="preserve"> (B3 - MIN($B$2:$B$268)) / (MAX($B$2:$B$268) - MIN($B$2:$B$268))</f>
        <v>4.315290596158642E-2</v>
      </c>
      <c r="J3" s="154" t="s">
        <v>35</v>
      </c>
      <c r="K3" s="154"/>
    </row>
    <row r="4" spans="1:12" x14ac:dyDescent="0.3">
      <c r="A4" s="7">
        <f>'Исходные данные'!H4</f>
        <v>42023</v>
      </c>
      <c r="B4" s="8">
        <f>'Исходные данные'!I4</f>
        <v>297.95</v>
      </c>
      <c r="C4" s="8">
        <f>'Исходные данные'!J4</f>
        <v>13242560</v>
      </c>
      <c r="D4" s="6">
        <f t="shared" si="0"/>
        <v>5.6969256871929881</v>
      </c>
      <c r="E4" s="6">
        <f t="shared" ref="E4:E67" si="2" xml:space="preserve"> (B4 - B3) / B3</f>
        <v>0.14596153846153842</v>
      </c>
      <c r="F4" s="6">
        <f t="shared" ref="F4:F67" si="3">LN(E4+1)</f>
        <v>0.13624405617746019</v>
      </c>
      <c r="G4" s="6">
        <f t="shared" ref="G4:G66" si="4">LN(C4)</f>
        <v>16.398946443257081</v>
      </c>
      <c r="H4" s="6">
        <f t="shared" si="1"/>
        <v>0.10626091294587177</v>
      </c>
      <c r="J4" s="11" t="s">
        <v>22</v>
      </c>
      <c r="K4" s="11">
        <v>15.801976436165624</v>
      </c>
    </row>
    <row r="5" spans="1:12" x14ac:dyDescent="0.3">
      <c r="A5" s="7">
        <f>'Исходные данные'!H5</f>
        <v>42030</v>
      </c>
      <c r="B5" s="8">
        <f>'Исходные данные'!I5</f>
        <v>270.14999999999998</v>
      </c>
      <c r="C5" s="8">
        <f>'Исходные данные'!J5</f>
        <v>13741210</v>
      </c>
      <c r="D5" s="6">
        <f t="shared" si="0"/>
        <v>5.5989773602900748</v>
      </c>
      <c r="E5" s="6">
        <f t="shared" si="2"/>
        <v>-9.3304245678805214E-2</v>
      </c>
      <c r="F5" s="6">
        <f t="shared" si="3"/>
        <v>-9.7948326902913219E-2</v>
      </c>
      <c r="G5" s="6">
        <f t="shared" si="4"/>
        <v>16.435909904927644</v>
      </c>
      <c r="H5" s="6">
        <f t="shared" si="1"/>
        <v>6.0031595576619225E-2</v>
      </c>
      <c r="J5" s="11" t="s">
        <v>23</v>
      </c>
      <c r="K5" s="11">
        <v>2.2037141468361623E-2</v>
      </c>
    </row>
    <row r="6" spans="1:12" x14ac:dyDescent="0.3">
      <c r="A6" s="7">
        <f>'Исходные данные'!H6</f>
        <v>42037</v>
      </c>
      <c r="B6" s="8">
        <f>'Исходные данные'!I6</f>
        <v>335.5</v>
      </c>
      <c r="C6" s="8">
        <f>'Исходные данные'!J6</f>
        <v>15275860</v>
      </c>
      <c r="D6" s="6">
        <f t="shared" si="0"/>
        <v>5.8156219564117366</v>
      </c>
      <c r="E6" s="6">
        <f t="shared" si="2"/>
        <v>0.24190264667777173</v>
      </c>
      <c r="F6" s="6">
        <f t="shared" si="3"/>
        <v>0.2166445961216619</v>
      </c>
      <c r="G6" s="6">
        <f t="shared" si="4"/>
        <v>16.541784362582746</v>
      </c>
      <c r="H6" s="6">
        <f t="shared" si="1"/>
        <v>0.16870374989606718</v>
      </c>
      <c r="J6" s="11" t="s">
        <v>24</v>
      </c>
      <c r="K6" s="11">
        <v>15.810447577865661</v>
      </c>
    </row>
    <row r="7" spans="1:12" x14ac:dyDescent="0.3">
      <c r="A7" s="7">
        <f>'Исходные данные'!H7</f>
        <v>42044</v>
      </c>
      <c r="B7" s="8">
        <f>'Исходные данные'!I7</f>
        <v>353</v>
      </c>
      <c r="C7" s="8">
        <f>'Исходные данные'!J7</f>
        <v>15136450</v>
      </c>
      <c r="D7" s="6">
        <f t="shared" si="0"/>
        <v>5.8664680569332965</v>
      </c>
      <c r="E7" s="6">
        <f t="shared" si="2"/>
        <v>5.216095380029806E-2</v>
      </c>
      <c r="F7" s="6">
        <f t="shared" si="3"/>
        <v>5.0846100521560279E-2</v>
      </c>
      <c r="G7" s="6">
        <f t="shared" si="4"/>
        <v>16.53261630027583</v>
      </c>
      <c r="H7" s="6">
        <f t="shared" si="1"/>
        <v>0.19780493888750314</v>
      </c>
      <c r="J7" s="11" t="s">
        <v>25</v>
      </c>
      <c r="K7" s="11" t="e">
        <v>#N/A</v>
      </c>
    </row>
    <row r="8" spans="1:12" x14ac:dyDescent="0.3">
      <c r="A8" s="7">
        <f>'Исходные данные'!H8</f>
        <v>42051</v>
      </c>
      <c r="B8" s="8">
        <f>'Исходные данные'!I8</f>
        <v>345.8</v>
      </c>
      <c r="C8" s="8">
        <f>'Исходные данные'!J8</f>
        <v>7582820</v>
      </c>
      <c r="D8" s="6">
        <f t="shared" si="0"/>
        <v>5.8458605732491904</v>
      </c>
      <c r="E8" s="6">
        <f t="shared" si="2"/>
        <v>-2.0396600566572207E-2</v>
      </c>
      <c r="F8" s="6">
        <f t="shared" si="3"/>
        <v>-2.0607483684106621E-2</v>
      </c>
      <c r="G8" s="6">
        <f t="shared" si="4"/>
        <v>15.841395720094203</v>
      </c>
      <c r="H8" s="6">
        <f t="shared" si="1"/>
        <v>0.18583187827388378</v>
      </c>
      <c r="J8" s="11" t="s">
        <v>26</v>
      </c>
      <c r="K8" s="11">
        <v>0.3600898586377958</v>
      </c>
    </row>
    <row r="9" spans="1:12" x14ac:dyDescent="0.3">
      <c r="A9" s="7">
        <f>'Исходные данные'!H9</f>
        <v>42058</v>
      </c>
      <c r="B9" s="8">
        <f>'Исходные данные'!I9</f>
        <v>316</v>
      </c>
      <c r="C9" s="8">
        <f>'Исходные данные'!J9</f>
        <v>6080030</v>
      </c>
      <c r="D9" s="6">
        <f t="shared" si="0"/>
        <v>5.7557422135869123</v>
      </c>
      <c r="E9" s="6">
        <f t="shared" si="2"/>
        <v>-8.6176980913823045E-2</v>
      </c>
      <c r="F9" s="6">
        <f t="shared" si="3"/>
        <v>-9.0118359662278089E-2</v>
      </c>
      <c r="G9" s="6">
        <f t="shared" si="4"/>
        <v>15.620520188140702</v>
      </c>
      <c r="H9" s="6">
        <f t="shared" si="1"/>
        <v>0.13627671073418143</v>
      </c>
      <c r="J9" s="11" t="s">
        <v>27</v>
      </c>
      <c r="K9" s="11">
        <v>0.12966470629378776</v>
      </c>
    </row>
    <row r="10" spans="1:12" x14ac:dyDescent="0.3">
      <c r="A10" s="7">
        <f>'Исходные данные'!H10</f>
        <v>42065</v>
      </c>
      <c r="B10" s="8">
        <f>'Исходные данные'!I10</f>
        <v>298.2</v>
      </c>
      <c r="C10" s="8">
        <f>'Исходные данные'!J10</f>
        <v>10818780</v>
      </c>
      <c r="D10" s="6">
        <f t="shared" si="0"/>
        <v>5.6977644023306384</v>
      </c>
      <c r="E10" s="6">
        <f t="shared" si="2"/>
        <v>-5.6329113924050669E-2</v>
      </c>
      <c r="F10" s="6">
        <f t="shared" si="3"/>
        <v>-5.7977811256274152E-2</v>
      </c>
      <c r="G10" s="6">
        <f t="shared" si="4"/>
        <v>16.196794070866417</v>
      </c>
      <c r="H10" s="6">
        <f t="shared" si="1"/>
        <v>0.106676644217178</v>
      </c>
      <c r="J10" s="11" t="s">
        <v>28</v>
      </c>
      <c r="K10" s="11">
        <v>0.10064971871465289</v>
      </c>
    </row>
    <row r="11" spans="1:12" x14ac:dyDescent="0.3">
      <c r="A11" s="7">
        <f>'Исходные данные'!H11</f>
        <v>42072</v>
      </c>
      <c r="B11" s="8">
        <f>'Исходные данные'!I11</f>
        <v>277.95</v>
      </c>
      <c r="C11" s="8">
        <f>'Исходные данные'!J11</f>
        <v>10614320</v>
      </c>
      <c r="D11" s="6">
        <f t="shared" si="0"/>
        <v>5.6274412413994783</v>
      </c>
      <c r="E11" s="6">
        <f t="shared" si="2"/>
        <v>-6.7907444668008049E-2</v>
      </c>
      <c r="F11" s="6">
        <f t="shared" si="3"/>
        <v>-7.0323160931159534E-2</v>
      </c>
      <c r="G11" s="6">
        <f t="shared" si="4"/>
        <v>16.177714590775505</v>
      </c>
      <c r="H11" s="6">
        <f t="shared" si="1"/>
        <v>7.3002411241373549E-2</v>
      </c>
      <c r="J11" s="11" t="s">
        <v>29</v>
      </c>
      <c r="K11" s="11">
        <v>-0.17397459661214215</v>
      </c>
    </row>
    <row r="12" spans="1:12" x14ac:dyDescent="0.3">
      <c r="A12" s="7">
        <f>'Исходные данные'!H12</f>
        <v>42079</v>
      </c>
      <c r="B12" s="8">
        <f>'Исходные данные'!I12</f>
        <v>294.25</v>
      </c>
      <c r="C12" s="8">
        <f>'Исходные данные'!J12</f>
        <v>11944420</v>
      </c>
      <c r="D12" s="6">
        <f t="shared" si="0"/>
        <v>5.6844297461403865</v>
      </c>
      <c r="E12" s="6">
        <f t="shared" si="2"/>
        <v>5.8643640942615621E-2</v>
      </c>
      <c r="F12" s="6">
        <f t="shared" si="3"/>
        <v>5.6988504740907685E-2</v>
      </c>
      <c r="G12" s="6">
        <f t="shared" si="4"/>
        <v>16.295774781682049</v>
      </c>
      <c r="H12" s="6">
        <f t="shared" si="1"/>
        <v>0.10010809013053962</v>
      </c>
      <c r="J12" s="11" t="s">
        <v>30</v>
      </c>
      <c r="K12" s="11">
        <v>2.0645410300155973</v>
      </c>
    </row>
    <row r="13" spans="1:12" x14ac:dyDescent="0.3">
      <c r="A13" s="7">
        <f>'Исходные данные'!H13</f>
        <v>42086</v>
      </c>
      <c r="B13" s="8">
        <f>'Исходные данные'!I13</f>
        <v>267</v>
      </c>
      <c r="C13" s="8">
        <f>'Исходные данные'!J13</f>
        <v>8648770</v>
      </c>
      <c r="D13" s="6">
        <f t="shared" si="0"/>
        <v>5.5872486584002496</v>
      </c>
      <c r="E13" s="6">
        <f t="shared" si="2"/>
        <v>-9.260832625318606E-2</v>
      </c>
      <c r="F13" s="6">
        <f t="shared" si="3"/>
        <v>-9.7181087740136549E-2</v>
      </c>
      <c r="G13" s="6">
        <f t="shared" si="4"/>
        <v>15.972927672265385</v>
      </c>
      <c r="H13" s="6">
        <f t="shared" si="1"/>
        <v>5.4793381558160797E-2</v>
      </c>
      <c r="J13" s="11" t="s">
        <v>31</v>
      </c>
      <c r="K13" s="11">
        <v>14.612175056536458</v>
      </c>
    </row>
    <row r="14" spans="1:12" x14ac:dyDescent="0.3">
      <c r="A14" s="7">
        <f>'Исходные данные'!H14</f>
        <v>42093</v>
      </c>
      <c r="B14" s="8">
        <f>'Исходные данные'!I14</f>
        <v>299</v>
      </c>
      <c r="C14" s="8">
        <f>'Исходные данные'!J14</f>
        <v>8520470</v>
      </c>
      <c r="D14" s="6">
        <f t="shared" si="0"/>
        <v>5.7004435733906869</v>
      </c>
      <c r="E14" s="6">
        <f t="shared" si="2"/>
        <v>0.1198501872659176</v>
      </c>
      <c r="F14" s="6">
        <f t="shared" si="3"/>
        <v>0.11319491499043696</v>
      </c>
      <c r="G14" s="6">
        <f t="shared" si="4"/>
        <v>15.957982061603252</v>
      </c>
      <c r="H14" s="6">
        <f t="shared" si="1"/>
        <v>0.10800698428535795</v>
      </c>
      <c r="J14" s="11" t="s">
        <v>32</v>
      </c>
      <c r="K14" s="11">
        <v>16.676716086552055</v>
      </c>
    </row>
    <row r="15" spans="1:12" x14ac:dyDescent="0.3">
      <c r="A15" s="7">
        <f>'Исходные данные'!H15</f>
        <v>42100</v>
      </c>
      <c r="B15" s="8">
        <f>'Исходные данные'!I15</f>
        <v>297.2</v>
      </c>
      <c r="C15" s="8">
        <f>'Исходные данные'!J15</f>
        <v>8675000</v>
      </c>
      <c r="D15" s="6">
        <f t="shared" si="0"/>
        <v>5.6944053128436041</v>
      </c>
      <c r="E15" s="6">
        <f t="shared" si="2"/>
        <v>-6.020066889632145E-3</v>
      </c>
      <c r="F15" s="6">
        <f t="shared" si="3"/>
        <v>-6.0382605470824125E-3</v>
      </c>
      <c r="G15" s="6">
        <f t="shared" si="4"/>
        <v>15.975955883797196</v>
      </c>
      <c r="H15" s="6">
        <f t="shared" si="1"/>
        <v>0.10501371913195308</v>
      </c>
      <c r="J15" s="11" t="s">
        <v>33</v>
      </c>
      <c r="K15" s="11">
        <v>4219.1277084562216</v>
      </c>
    </row>
    <row r="16" spans="1:12" ht="15" thickBot="1" x14ac:dyDescent="0.35">
      <c r="A16" s="7">
        <f>'Исходные данные'!H16</f>
        <v>42107</v>
      </c>
      <c r="B16" s="8">
        <f>'Исходные данные'!I16</f>
        <v>292.2</v>
      </c>
      <c r="C16" s="8">
        <f>'Исходные данные'!J16</f>
        <v>9712900</v>
      </c>
      <c r="D16" s="6">
        <f t="shared" si="0"/>
        <v>5.6774384993165992</v>
      </c>
      <c r="E16" s="6">
        <f t="shared" si="2"/>
        <v>-1.6823687752355317E-2</v>
      </c>
      <c r="F16" s="6">
        <f t="shared" si="3"/>
        <v>-1.6966813527004996E-2</v>
      </c>
      <c r="G16" s="6">
        <f t="shared" si="4"/>
        <v>16.088965456851184</v>
      </c>
      <c r="H16" s="6">
        <f t="shared" si="1"/>
        <v>9.6699093705828534E-2</v>
      </c>
      <c r="I16" s="2"/>
      <c r="J16" s="12" t="s">
        <v>34</v>
      </c>
      <c r="K16" s="12">
        <v>267</v>
      </c>
      <c r="L16" s="2"/>
    </row>
    <row r="17" spans="1:8" x14ac:dyDescent="0.3">
      <c r="A17" s="7">
        <f>'Исходные данные'!H17</f>
        <v>42114</v>
      </c>
      <c r="B17" s="8">
        <f>'Исходные данные'!I17</f>
        <v>297</v>
      </c>
      <c r="C17" s="8">
        <f>'Исходные данные'!J17</f>
        <v>9415440</v>
      </c>
      <c r="D17" s="6">
        <f t="shared" si="0"/>
        <v>5.6937321388026998</v>
      </c>
      <c r="E17" s="6">
        <f t="shared" si="2"/>
        <v>1.6427104722792647E-2</v>
      </c>
      <c r="F17" s="6">
        <f t="shared" si="3"/>
        <v>1.6293639486100533E-2</v>
      </c>
      <c r="G17" s="6">
        <f t="shared" si="4"/>
        <v>16.057861452916605</v>
      </c>
      <c r="H17" s="6">
        <f t="shared" si="1"/>
        <v>0.10468113411490812</v>
      </c>
    </row>
    <row r="18" spans="1:8" x14ac:dyDescent="0.3">
      <c r="A18" s="7">
        <f>'Исходные данные'!H18</f>
        <v>42121</v>
      </c>
      <c r="B18" s="8">
        <f>'Исходные данные'!I18</f>
        <v>292.35000000000002</v>
      </c>
      <c r="C18" s="8">
        <f>'Исходные данные'!J18</f>
        <v>8019010</v>
      </c>
      <c r="D18" s="6">
        <f t="shared" si="0"/>
        <v>5.6779517146216794</v>
      </c>
      <c r="E18" s="6">
        <f t="shared" si="2"/>
        <v>-1.565656565656558E-2</v>
      </c>
      <c r="F18" s="6">
        <f t="shared" si="3"/>
        <v>-1.5780424181020044E-2</v>
      </c>
      <c r="G18" s="6">
        <f t="shared" si="4"/>
        <v>15.897325530826672</v>
      </c>
      <c r="H18" s="6">
        <f t="shared" si="1"/>
        <v>9.694853246861232E-2</v>
      </c>
    </row>
    <row r="19" spans="1:8" x14ac:dyDescent="0.3">
      <c r="A19" s="7">
        <f>'Исходные данные'!H19</f>
        <v>42128</v>
      </c>
      <c r="B19" s="8">
        <f>'Исходные данные'!I19</f>
        <v>303.25</v>
      </c>
      <c r="C19" s="8">
        <f>'Исходные данные'!J19</f>
        <v>6646620</v>
      </c>
      <c r="D19" s="6">
        <f t="shared" si="0"/>
        <v>5.7145575478241595</v>
      </c>
      <c r="E19" s="6">
        <f t="shared" si="2"/>
        <v>3.7284077304600566E-2</v>
      </c>
      <c r="F19" s="6">
        <f t="shared" si="3"/>
        <v>3.6605833202479947E-2</v>
      </c>
      <c r="G19" s="6">
        <f t="shared" si="4"/>
        <v>15.709619012742019</v>
      </c>
      <c r="H19" s="6">
        <f t="shared" si="1"/>
        <v>0.11507441589756381</v>
      </c>
    </row>
    <row r="20" spans="1:8" x14ac:dyDescent="0.3">
      <c r="A20" s="7">
        <f>'Исходные данные'!H20</f>
        <v>42135</v>
      </c>
      <c r="B20" s="8">
        <f>'Исходные данные'!I20</f>
        <v>296.7</v>
      </c>
      <c r="C20" s="8">
        <f>'Исходные данные'!J20</f>
        <v>5115970</v>
      </c>
      <c r="D20" s="6">
        <f t="shared" si="0"/>
        <v>5.6927215272967757</v>
      </c>
      <c r="E20" s="6">
        <f t="shared" si="2"/>
        <v>-2.1599340478153376E-2</v>
      </c>
      <c r="F20" s="6">
        <f t="shared" si="3"/>
        <v>-2.1836020527383426E-2</v>
      </c>
      <c r="G20" s="6">
        <f t="shared" si="4"/>
        <v>15.447877577707462</v>
      </c>
      <c r="H20" s="6">
        <f t="shared" si="1"/>
        <v>0.10418225658934063</v>
      </c>
    </row>
    <row r="21" spans="1:8" x14ac:dyDescent="0.3">
      <c r="A21" s="7">
        <f>'Исходные данные'!H21</f>
        <v>42142</v>
      </c>
      <c r="B21" s="8">
        <f>'Исходные данные'!I21</f>
        <v>302.60000000000002</v>
      </c>
      <c r="C21" s="8">
        <f>'Исходные данные'!J21</f>
        <v>4415430</v>
      </c>
      <c r="D21" s="6">
        <f t="shared" si="0"/>
        <v>5.7124118013542553</v>
      </c>
      <c r="E21" s="6">
        <f t="shared" si="2"/>
        <v>1.9885406134142348E-2</v>
      </c>
      <c r="F21" s="6">
        <f t="shared" si="3"/>
        <v>1.9690274057479439E-2</v>
      </c>
      <c r="G21" s="6">
        <f t="shared" si="4"/>
        <v>15.300615782521076</v>
      </c>
      <c r="H21" s="6">
        <f t="shared" si="1"/>
        <v>0.11399351459216765</v>
      </c>
    </row>
    <row r="22" spans="1:8" x14ac:dyDescent="0.3">
      <c r="A22" s="7">
        <f>'Исходные данные'!H22</f>
        <v>42149</v>
      </c>
      <c r="B22" s="8">
        <f>'Исходные данные'!I22</f>
        <v>280.2</v>
      </c>
      <c r="C22" s="8">
        <f>'Исходные данные'!J22</f>
        <v>7204390</v>
      </c>
      <c r="D22" s="6">
        <f t="shared" si="0"/>
        <v>5.635503633902907</v>
      </c>
      <c r="E22" s="6">
        <f t="shared" si="2"/>
        <v>-7.4025115664243329E-2</v>
      </c>
      <c r="F22" s="6">
        <f t="shared" si="3"/>
        <v>-7.6908167451348999E-2</v>
      </c>
      <c r="G22" s="6">
        <f t="shared" si="4"/>
        <v>15.790201120403434</v>
      </c>
      <c r="H22" s="6">
        <f t="shared" si="1"/>
        <v>7.6743992683129605E-2</v>
      </c>
    </row>
    <row r="23" spans="1:8" x14ac:dyDescent="0.3">
      <c r="A23" s="7">
        <f>'Исходные данные'!H23</f>
        <v>42156</v>
      </c>
      <c r="B23" s="8">
        <f>'Исходные данные'!I23</f>
        <v>300.89999999999998</v>
      </c>
      <c r="C23" s="8">
        <f>'Исходные данные'!J23</f>
        <v>8100700</v>
      </c>
      <c r="D23" s="6">
        <f t="shared" si="0"/>
        <v>5.7067779836359991</v>
      </c>
      <c r="E23" s="6">
        <f t="shared" si="2"/>
        <v>7.3875802997858633E-2</v>
      </c>
      <c r="F23" s="6">
        <f t="shared" si="3"/>
        <v>7.1274349733092809E-2</v>
      </c>
      <c r="G23" s="6">
        <f t="shared" si="4"/>
        <v>15.907461035661782</v>
      </c>
      <c r="H23" s="6">
        <f t="shared" si="1"/>
        <v>0.11116654194728523</v>
      </c>
    </row>
    <row r="24" spans="1:8" x14ac:dyDescent="0.3">
      <c r="A24" s="7">
        <f>'Исходные данные'!H24</f>
        <v>42163</v>
      </c>
      <c r="B24" s="8">
        <f>'Исходные данные'!I24</f>
        <v>296.89999999999998</v>
      </c>
      <c r="C24" s="8">
        <f>'Исходные данные'!J24</f>
        <v>4954600</v>
      </c>
      <c r="D24" s="6">
        <f t="shared" si="0"/>
        <v>5.6933953817697143</v>
      </c>
      <c r="E24" s="6">
        <f t="shared" si="2"/>
        <v>-1.3293452974410104E-2</v>
      </c>
      <c r="F24" s="6">
        <f t="shared" si="3"/>
        <v>-1.3382601866285409E-2</v>
      </c>
      <c r="G24" s="6">
        <f t="shared" si="4"/>
        <v>15.415826995948814</v>
      </c>
      <c r="H24" s="6">
        <f t="shared" si="1"/>
        <v>0.10451484160638559</v>
      </c>
    </row>
    <row r="25" spans="1:8" x14ac:dyDescent="0.3">
      <c r="A25" s="7">
        <f>'Исходные данные'!H25</f>
        <v>42170</v>
      </c>
      <c r="B25" s="8">
        <f>'Исходные данные'!I25</f>
        <v>290.39999999999998</v>
      </c>
      <c r="C25" s="8">
        <f>'Исходные данные'!J25</f>
        <v>5359180</v>
      </c>
      <c r="D25" s="6">
        <f t="shared" si="0"/>
        <v>5.6712592829506407</v>
      </c>
      <c r="E25" s="6">
        <f t="shared" si="2"/>
        <v>-2.1892893230043786E-2</v>
      </c>
      <c r="F25" s="6">
        <f t="shared" si="3"/>
        <v>-2.2136098819073038E-2</v>
      </c>
      <c r="G25" s="6">
        <f t="shared" si="4"/>
        <v>15.494321536268947</v>
      </c>
      <c r="H25" s="6">
        <f t="shared" si="1"/>
        <v>9.3705828552423667E-2</v>
      </c>
    </row>
    <row r="26" spans="1:8" x14ac:dyDescent="0.3">
      <c r="A26" s="7">
        <f>'Исходные данные'!H26</f>
        <v>42177</v>
      </c>
      <c r="B26" s="8">
        <f>'Исходные данные'!I26</f>
        <v>296.55</v>
      </c>
      <c r="C26" s="8">
        <f>'Исходные данные'!J26</f>
        <v>5030760</v>
      </c>
      <c r="D26" s="6">
        <f t="shared" si="0"/>
        <v>5.6922158382847359</v>
      </c>
      <c r="E26" s="6">
        <f t="shared" si="2"/>
        <v>2.1177685950413343E-2</v>
      </c>
      <c r="F26" s="6">
        <f t="shared" si="3"/>
        <v>2.0956555334094719E-2</v>
      </c>
      <c r="G26" s="6">
        <f t="shared" si="4"/>
        <v>15.431081624101822</v>
      </c>
      <c r="H26" s="6">
        <f t="shared" si="1"/>
        <v>0.10393281782655693</v>
      </c>
    </row>
    <row r="27" spans="1:8" x14ac:dyDescent="0.3">
      <c r="A27" s="7">
        <f>'Исходные данные'!H27</f>
        <v>42184</v>
      </c>
      <c r="B27" s="8">
        <f>'Исходные данные'!I27</f>
        <v>297.64999999999998</v>
      </c>
      <c r="C27" s="8">
        <f>'Исходные данные'!J27</f>
        <v>6401740</v>
      </c>
      <c r="D27" s="6">
        <f t="shared" si="0"/>
        <v>5.6959182995993993</v>
      </c>
      <c r="E27" s="6">
        <f t="shared" si="2"/>
        <v>3.7093238914178584E-3</v>
      </c>
      <c r="F27" s="6">
        <f t="shared" si="3"/>
        <v>3.7024613146634001E-3</v>
      </c>
      <c r="G27" s="6">
        <f t="shared" si="4"/>
        <v>15.672080386378589</v>
      </c>
      <c r="H27" s="6">
        <f t="shared" si="1"/>
        <v>0.10576203542030427</v>
      </c>
    </row>
    <row r="28" spans="1:8" x14ac:dyDescent="0.3">
      <c r="A28" s="7">
        <f>'Исходные данные'!H28</f>
        <v>42191</v>
      </c>
      <c r="B28" s="8">
        <f>'Исходные данные'!I28</f>
        <v>289.5</v>
      </c>
      <c r="C28" s="8">
        <f>'Исходные данные'!J28</f>
        <v>7393310</v>
      </c>
      <c r="D28" s="6">
        <f t="shared" si="0"/>
        <v>5.6681552970130502</v>
      </c>
      <c r="E28" s="6">
        <f t="shared" si="2"/>
        <v>-2.7381152360154471E-2</v>
      </c>
      <c r="F28" s="6">
        <f t="shared" si="3"/>
        <v>-2.7763002586349114E-2</v>
      </c>
      <c r="G28" s="6">
        <f t="shared" si="4"/>
        <v>15.816086095217011</v>
      </c>
      <c r="H28" s="6">
        <f t="shared" si="1"/>
        <v>9.2209195975721289E-2</v>
      </c>
    </row>
    <row r="29" spans="1:8" x14ac:dyDescent="0.3">
      <c r="A29" s="7">
        <f>'Исходные данные'!H29</f>
        <v>42198</v>
      </c>
      <c r="B29" s="8">
        <f>'Исходные данные'!I29</f>
        <v>295</v>
      </c>
      <c r="C29" s="8">
        <f>'Исходные данные'!J29</f>
        <v>6480690</v>
      </c>
      <c r="D29" s="6">
        <f t="shared" si="0"/>
        <v>5.6869753563398202</v>
      </c>
      <c r="E29" s="6">
        <f t="shared" si="2"/>
        <v>1.8998272884283247E-2</v>
      </c>
      <c r="F29" s="6">
        <f t="shared" si="3"/>
        <v>1.8820059326769886E-2</v>
      </c>
      <c r="G29" s="6">
        <f t="shared" si="4"/>
        <v>15.684337544141188</v>
      </c>
      <c r="H29" s="6">
        <f t="shared" si="1"/>
        <v>0.10135528394445829</v>
      </c>
    </row>
    <row r="30" spans="1:8" x14ac:dyDescent="0.3">
      <c r="A30" s="7">
        <f>'Исходные данные'!H30</f>
        <v>42205</v>
      </c>
      <c r="B30" s="8">
        <f>'Исходные данные'!I30</f>
        <v>278.05</v>
      </c>
      <c r="C30" s="8">
        <f>'Исходные данные'!J30</f>
        <v>6806000</v>
      </c>
      <c r="D30" s="6">
        <f t="shared" si="0"/>
        <v>5.6278009536335727</v>
      </c>
      <c r="E30" s="6">
        <f t="shared" si="2"/>
        <v>-5.7457627118644029E-2</v>
      </c>
      <c r="F30" s="6">
        <f t="shared" si="3"/>
        <v>-5.9174402706246756E-2</v>
      </c>
      <c r="G30" s="6">
        <f t="shared" si="4"/>
        <v>15.733315134042988</v>
      </c>
      <c r="H30" s="6">
        <f t="shared" si="1"/>
        <v>7.3168703749896077E-2</v>
      </c>
    </row>
    <row r="31" spans="1:8" x14ac:dyDescent="0.3">
      <c r="A31" s="7">
        <f>'Исходные данные'!H31</f>
        <v>42212</v>
      </c>
      <c r="B31" s="8">
        <f>'Исходные данные'!I31</f>
        <v>301.85000000000002</v>
      </c>
      <c r="C31" s="8">
        <f>'Исходные данные'!J31</f>
        <v>12912010</v>
      </c>
      <c r="D31" s="6">
        <f t="shared" si="0"/>
        <v>5.7099302052424354</v>
      </c>
      <c r="E31" s="6">
        <f t="shared" si="2"/>
        <v>8.5596115806509651E-2</v>
      </c>
      <c r="F31" s="6">
        <f t="shared" si="3"/>
        <v>8.2129251608862266E-2</v>
      </c>
      <c r="G31" s="6">
        <f t="shared" si="4"/>
        <v>16.373668443964924</v>
      </c>
      <c r="H31" s="6">
        <f t="shared" si="1"/>
        <v>0.11274632077824898</v>
      </c>
    </row>
    <row r="32" spans="1:8" x14ac:dyDescent="0.3">
      <c r="A32" s="7">
        <f>'Исходные данные'!H32</f>
        <v>42219</v>
      </c>
      <c r="B32" s="8">
        <f>'Исходные данные'!I32</f>
        <v>304.3</v>
      </c>
      <c r="C32" s="8">
        <f>'Исходные данные'!J32</f>
        <v>10369390</v>
      </c>
      <c r="D32" s="6">
        <f t="shared" si="0"/>
        <v>5.7180140569029252</v>
      </c>
      <c r="E32" s="6">
        <f t="shared" si="2"/>
        <v>8.1166142123570931E-3</v>
      </c>
      <c r="F32" s="6">
        <f t="shared" si="3"/>
        <v>8.0838516604900858E-3</v>
      </c>
      <c r="G32" s="6">
        <f t="shared" si="4"/>
        <v>16.154368754946127</v>
      </c>
      <c r="H32" s="6">
        <f t="shared" si="1"/>
        <v>0.11682048723704999</v>
      </c>
    </row>
    <row r="33" spans="1:8" x14ac:dyDescent="0.3">
      <c r="A33" s="7">
        <f>'Исходные данные'!H33</f>
        <v>42226</v>
      </c>
      <c r="B33" s="8">
        <f>'Исходные данные'!I33</f>
        <v>314.39999999999998</v>
      </c>
      <c r="C33" s="8">
        <f>'Исходные данные'!J33</f>
        <v>7956380</v>
      </c>
      <c r="D33" s="6">
        <f t="shared" si="0"/>
        <v>5.7506660605550515</v>
      </c>
      <c r="E33" s="6">
        <f t="shared" si="2"/>
        <v>3.3190930003286115E-2</v>
      </c>
      <c r="F33" s="6">
        <f t="shared" si="3"/>
        <v>3.2652003652126067E-2</v>
      </c>
      <c r="G33" s="6">
        <f t="shared" si="4"/>
        <v>15.88948468051022</v>
      </c>
      <c r="H33" s="6">
        <f t="shared" si="1"/>
        <v>0.13361603059782154</v>
      </c>
    </row>
    <row r="34" spans="1:8" x14ac:dyDescent="0.3">
      <c r="A34" s="7">
        <f>'Исходные данные'!H34</f>
        <v>42233</v>
      </c>
      <c r="B34" s="8">
        <f>'Исходные данные'!I34</f>
        <v>293.60000000000002</v>
      </c>
      <c r="C34" s="8">
        <f>'Исходные данные'!J34</f>
        <v>8730580</v>
      </c>
      <c r="D34" s="6">
        <f t="shared" si="0"/>
        <v>5.6822182967403609</v>
      </c>
      <c r="E34" s="6">
        <f t="shared" si="2"/>
        <v>-6.615776081424922E-2</v>
      </c>
      <c r="F34" s="6">
        <f t="shared" si="3"/>
        <v>-6.8447763814690768E-2</v>
      </c>
      <c r="G34" s="6">
        <f t="shared" si="4"/>
        <v>15.9823423631805</v>
      </c>
      <c r="H34" s="6">
        <f t="shared" si="1"/>
        <v>9.9027188825143456E-2</v>
      </c>
    </row>
    <row r="35" spans="1:8" x14ac:dyDescent="0.3">
      <c r="A35" s="7">
        <f>'Исходные данные'!H35</f>
        <v>42240</v>
      </c>
      <c r="B35" s="8">
        <f>'Исходные данные'!I35</f>
        <v>313</v>
      </c>
      <c r="C35" s="8">
        <f>'Исходные данные'!J35</f>
        <v>13591210</v>
      </c>
      <c r="D35" s="6">
        <f t="shared" si="0"/>
        <v>5.7462031905401529</v>
      </c>
      <c r="E35" s="6">
        <f t="shared" si="2"/>
        <v>6.6076294277929076E-2</v>
      </c>
      <c r="F35" s="6">
        <f t="shared" si="3"/>
        <v>6.3984893799792705E-2</v>
      </c>
      <c r="G35" s="6">
        <f t="shared" si="4"/>
        <v>16.424933818219774</v>
      </c>
      <c r="H35" s="6">
        <f t="shared" si="1"/>
        <v>0.1312879354785067</v>
      </c>
    </row>
    <row r="36" spans="1:8" x14ac:dyDescent="0.3">
      <c r="A36" s="7">
        <f>'Исходные данные'!H36</f>
        <v>42247</v>
      </c>
      <c r="B36" s="8">
        <f>'Исходные данные'!I36</f>
        <v>304.89999999999998</v>
      </c>
      <c r="C36" s="8">
        <f>'Исходные данные'!J36</f>
        <v>8774520</v>
      </c>
      <c r="D36" s="6">
        <f t="shared" si="0"/>
        <v>5.7199838539942087</v>
      </c>
      <c r="E36" s="6">
        <f t="shared" si="2"/>
        <v>-2.5878594249201352E-2</v>
      </c>
      <c r="F36" s="6">
        <f t="shared" si="3"/>
        <v>-2.6219336545944202E-2</v>
      </c>
      <c r="G36" s="6">
        <f t="shared" si="4"/>
        <v>15.987362624965357</v>
      </c>
      <c r="H36" s="6">
        <f t="shared" si="1"/>
        <v>0.11781824228818488</v>
      </c>
    </row>
    <row r="37" spans="1:8" x14ac:dyDescent="0.3">
      <c r="A37" s="7">
        <f>'Исходные данные'!H37</f>
        <v>42254</v>
      </c>
      <c r="B37" s="8">
        <f>'Исходные данные'!I37</f>
        <v>308.2</v>
      </c>
      <c r="C37" s="8">
        <f>'Исходные данные'!J37</f>
        <v>6197140</v>
      </c>
      <c r="D37" s="6">
        <f t="shared" si="0"/>
        <v>5.7307489228860149</v>
      </c>
      <c r="E37" s="6">
        <f t="shared" si="2"/>
        <v>1.0823220728107614E-2</v>
      </c>
      <c r="F37" s="6">
        <f t="shared" si="3"/>
        <v>1.0765068891806298E-2</v>
      </c>
      <c r="G37" s="6">
        <f t="shared" si="4"/>
        <v>15.639598453265627</v>
      </c>
      <c r="H37" s="6">
        <f t="shared" si="1"/>
        <v>0.1233058950694271</v>
      </c>
    </row>
    <row r="38" spans="1:8" x14ac:dyDescent="0.3">
      <c r="A38" s="7">
        <f>'Исходные данные'!H38</f>
        <v>42261</v>
      </c>
      <c r="B38" s="8">
        <f>'Исходные данные'!I38</f>
        <v>322</v>
      </c>
      <c r="C38" s="8">
        <f>'Исходные данные'!J38</f>
        <v>9573040</v>
      </c>
      <c r="D38" s="6">
        <f t="shared" si="0"/>
        <v>5.7745515455444085</v>
      </c>
      <c r="E38" s="6">
        <f t="shared" si="2"/>
        <v>4.4776119402985114E-2</v>
      </c>
      <c r="F38" s="6">
        <f t="shared" si="3"/>
        <v>4.3802622658393055E-2</v>
      </c>
      <c r="G38" s="6">
        <f t="shared" si="4"/>
        <v>16.074461372338231</v>
      </c>
      <c r="H38" s="6">
        <f t="shared" si="1"/>
        <v>0.1462542612455309</v>
      </c>
    </row>
    <row r="39" spans="1:8" x14ac:dyDescent="0.3">
      <c r="A39" s="7">
        <f>'Исходные данные'!H39</f>
        <v>42268</v>
      </c>
      <c r="B39" s="8">
        <f>'Исходные данные'!I39</f>
        <v>307</v>
      </c>
      <c r="C39" s="8">
        <f>'Исходные данные'!J39</f>
        <v>9232170</v>
      </c>
      <c r="D39" s="6">
        <f t="shared" si="0"/>
        <v>5.7268477475871968</v>
      </c>
      <c r="E39" s="6">
        <f t="shared" si="2"/>
        <v>-4.6583850931677016E-2</v>
      </c>
      <c r="F39" s="6">
        <f t="shared" si="3"/>
        <v>-4.7703797957211184E-2</v>
      </c>
      <c r="G39" s="6">
        <f t="shared" si="4"/>
        <v>16.038204681771916</v>
      </c>
      <c r="H39" s="6">
        <f t="shared" si="1"/>
        <v>0.12131038496715722</v>
      </c>
    </row>
    <row r="40" spans="1:8" x14ac:dyDescent="0.3">
      <c r="A40" s="7">
        <f>'Исходные данные'!H40</f>
        <v>42275</v>
      </c>
      <c r="B40" s="8">
        <f>'Исходные данные'!I40</f>
        <v>300.85000000000002</v>
      </c>
      <c r="C40" s="8">
        <f>'Исходные данные'!J40</f>
        <v>6799180</v>
      </c>
      <c r="D40" s="6">
        <f t="shared" si="0"/>
        <v>5.7066118016663605</v>
      </c>
      <c r="E40" s="6">
        <f t="shared" si="2"/>
        <v>-2.0032573289902204E-2</v>
      </c>
      <c r="F40" s="6">
        <f t="shared" si="3"/>
        <v>-2.023594592083627E-2</v>
      </c>
      <c r="G40" s="6">
        <f t="shared" si="4"/>
        <v>15.732312574639694</v>
      </c>
      <c r="H40" s="6">
        <f t="shared" si="1"/>
        <v>0.11108339569302407</v>
      </c>
    </row>
    <row r="41" spans="1:8" x14ac:dyDescent="0.3">
      <c r="A41" s="7">
        <f>'Исходные данные'!H41</f>
        <v>42282</v>
      </c>
      <c r="B41" s="8">
        <f>'Исходные данные'!I41</f>
        <v>333</v>
      </c>
      <c r="C41" s="8">
        <f>'Исходные данные'!J41</f>
        <v>11317550</v>
      </c>
      <c r="D41" s="6">
        <f t="shared" si="0"/>
        <v>5.8081424899804439</v>
      </c>
      <c r="E41" s="6">
        <f t="shared" si="2"/>
        <v>0.10686388565730422</v>
      </c>
      <c r="F41" s="6">
        <f t="shared" si="3"/>
        <v>0.10153068831408307</v>
      </c>
      <c r="G41" s="6">
        <f t="shared" si="4"/>
        <v>16.241865176219314</v>
      </c>
      <c r="H41" s="6">
        <f t="shared" si="1"/>
        <v>0.16454643718300491</v>
      </c>
    </row>
    <row r="42" spans="1:8" x14ac:dyDescent="0.3">
      <c r="A42" s="7">
        <f>'Исходные данные'!H42</f>
        <v>42289</v>
      </c>
      <c r="B42" s="8">
        <f>'Исходные данные'!I42</f>
        <v>328</v>
      </c>
      <c r="C42" s="8">
        <f>'Исходные данные'!J42</f>
        <v>8375750</v>
      </c>
      <c r="D42" s="6">
        <f t="shared" si="0"/>
        <v>5.7930136083841441</v>
      </c>
      <c r="E42" s="6">
        <f t="shared" si="2"/>
        <v>-1.5015015015015015E-2</v>
      </c>
      <c r="F42" s="6">
        <f t="shared" si="3"/>
        <v>-1.5128881596300089E-2</v>
      </c>
      <c r="G42" s="6">
        <f t="shared" si="4"/>
        <v>15.940851183904648</v>
      </c>
      <c r="H42" s="6">
        <f t="shared" si="1"/>
        <v>0.15623181175688036</v>
      </c>
    </row>
    <row r="43" spans="1:8" x14ac:dyDescent="0.3">
      <c r="A43" s="7">
        <f>'Исходные данные'!H43</f>
        <v>42296</v>
      </c>
      <c r="B43" s="8">
        <f>'Исходные данные'!I43</f>
        <v>333.8</v>
      </c>
      <c r="C43" s="8">
        <f>'Исходные данные'!J43</f>
        <v>7039560</v>
      </c>
      <c r="D43" s="6">
        <f t="shared" si="0"/>
        <v>5.8105420112277351</v>
      </c>
      <c r="E43" s="6">
        <f t="shared" si="2"/>
        <v>1.7682926829268326E-2</v>
      </c>
      <c r="F43" s="6">
        <f t="shared" si="3"/>
        <v>1.7528402843591095E-2</v>
      </c>
      <c r="G43" s="6">
        <f t="shared" si="4"/>
        <v>15.767056226181019</v>
      </c>
      <c r="H43" s="6">
        <f t="shared" si="1"/>
        <v>0.16587677725118485</v>
      </c>
    </row>
    <row r="44" spans="1:8" x14ac:dyDescent="0.3">
      <c r="A44" s="7">
        <f>'Исходные данные'!H44</f>
        <v>42303</v>
      </c>
      <c r="B44" s="8">
        <f>'Исходные данные'!I44</f>
        <v>328.8</v>
      </c>
      <c r="C44" s="8">
        <f>'Исходные данные'!J44</f>
        <v>8028790</v>
      </c>
      <c r="D44" s="6">
        <f t="shared" si="0"/>
        <v>5.7954496631820245</v>
      </c>
      <c r="E44" s="6">
        <f t="shared" si="2"/>
        <v>-1.4979029358897543E-2</v>
      </c>
      <c r="F44" s="6">
        <f t="shared" si="3"/>
        <v>-1.5092348045709806E-2</v>
      </c>
      <c r="G44" s="6">
        <f t="shared" si="4"/>
        <v>15.898544389637323</v>
      </c>
      <c r="H44" s="6">
        <f t="shared" si="1"/>
        <v>0.15756215182506031</v>
      </c>
    </row>
    <row r="45" spans="1:8" x14ac:dyDescent="0.3">
      <c r="A45" s="7">
        <f>'Исходные данные'!H45</f>
        <v>42310</v>
      </c>
      <c r="B45" s="8">
        <f>'Исходные данные'!I45</f>
        <v>348</v>
      </c>
      <c r="C45" s="8">
        <f>'Исходные данные'!J45</f>
        <v>5204390</v>
      </c>
      <c r="D45" s="6">
        <f t="shared" si="0"/>
        <v>5.8522024797744745</v>
      </c>
      <c r="E45" s="6">
        <f t="shared" si="2"/>
        <v>5.8394160583941569E-2</v>
      </c>
      <c r="F45" s="6">
        <f t="shared" si="3"/>
        <v>5.675281659244942E-2</v>
      </c>
      <c r="G45" s="6">
        <f t="shared" si="4"/>
        <v>15.465013058158531</v>
      </c>
      <c r="H45" s="6">
        <f t="shared" si="1"/>
        <v>0.18949031346137857</v>
      </c>
    </row>
    <row r="46" spans="1:8" x14ac:dyDescent="0.3">
      <c r="A46" s="7">
        <f>'Исходные данные'!H46</f>
        <v>42317</v>
      </c>
      <c r="B46" s="8">
        <f>'Исходные данные'!I46</f>
        <v>335.5</v>
      </c>
      <c r="C46" s="8">
        <f>'Исходные данные'!J46</f>
        <v>6351880</v>
      </c>
      <c r="D46" s="6">
        <f t="shared" si="0"/>
        <v>5.8156219564117366</v>
      </c>
      <c r="E46" s="6">
        <f t="shared" si="2"/>
        <v>-3.5919540229885055E-2</v>
      </c>
      <c r="F46" s="6">
        <f t="shared" si="3"/>
        <v>-3.6580523362737878E-2</v>
      </c>
      <c r="G46" s="6">
        <f t="shared" si="4"/>
        <v>15.664261390043</v>
      </c>
      <c r="H46" s="6">
        <f t="shared" si="1"/>
        <v>0.16870374989606718</v>
      </c>
    </row>
    <row r="47" spans="1:8" x14ac:dyDescent="0.3">
      <c r="A47" s="7">
        <f>'Исходные данные'!H47</f>
        <v>42324</v>
      </c>
      <c r="B47" s="8">
        <f>'Исходные данные'!I47</f>
        <v>349.85</v>
      </c>
      <c r="C47" s="8">
        <f>'Исходные данные'!J47</f>
        <v>7776700</v>
      </c>
      <c r="D47" s="6">
        <f t="shared" si="0"/>
        <v>5.8575044911919054</v>
      </c>
      <c r="E47" s="6">
        <f t="shared" si="2"/>
        <v>4.2771982116244479E-2</v>
      </c>
      <c r="F47" s="6">
        <f t="shared" si="3"/>
        <v>4.1882534780169289E-2</v>
      </c>
      <c r="G47" s="6">
        <f t="shared" si="4"/>
        <v>15.866642641646935</v>
      </c>
      <c r="H47" s="6">
        <f t="shared" si="1"/>
        <v>0.19256672486904469</v>
      </c>
    </row>
    <row r="48" spans="1:8" x14ac:dyDescent="0.3">
      <c r="A48" s="7">
        <f>'Исходные данные'!H48</f>
        <v>42331</v>
      </c>
      <c r="B48" s="8">
        <f>'Исходные данные'!I48</f>
        <v>336.9</v>
      </c>
      <c r="C48" s="8">
        <f>'Исходные данные'!J48</f>
        <v>6830880</v>
      </c>
      <c r="D48" s="6">
        <f t="shared" si="0"/>
        <v>5.819786150412507</v>
      </c>
      <c r="E48" s="6">
        <f t="shared" si="2"/>
        <v>-3.7015863941689424E-2</v>
      </c>
      <c r="F48" s="6">
        <f t="shared" si="3"/>
        <v>-3.7718340779398687E-2</v>
      </c>
      <c r="G48" s="6">
        <f t="shared" si="4"/>
        <v>15.736964066585596</v>
      </c>
      <c r="H48" s="6">
        <f t="shared" si="1"/>
        <v>0.17103184501538202</v>
      </c>
    </row>
    <row r="49" spans="1:8" x14ac:dyDescent="0.3">
      <c r="A49" s="7">
        <f>'Исходные данные'!H49</f>
        <v>42338</v>
      </c>
      <c r="B49" s="8">
        <f>'Исходные данные'!I49</f>
        <v>312</v>
      </c>
      <c r="C49" s="8">
        <f>'Исходные данные'!J49</f>
        <v>13234780</v>
      </c>
      <c r="D49" s="6">
        <f t="shared" si="0"/>
        <v>5.7430031878094825</v>
      </c>
      <c r="E49" s="6">
        <f t="shared" si="2"/>
        <v>-7.3909171861086309E-2</v>
      </c>
      <c r="F49" s="6">
        <f t="shared" si="3"/>
        <v>-7.6782962603024696E-2</v>
      </c>
      <c r="G49" s="6">
        <f t="shared" si="4"/>
        <v>16.398358770913568</v>
      </c>
      <c r="H49" s="6">
        <f t="shared" si="1"/>
        <v>0.12962501039328178</v>
      </c>
    </row>
    <row r="50" spans="1:8" x14ac:dyDescent="0.3">
      <c r="A50" s="7">
        <f>'Исходные данные'!H50</f>
        <v>42345</v>
      </c>
      <c r="B50" s="8">
        <f>'Исходные данные'!I50</f>
        <v>310</v>
      </c>
      <c r="C50" s="8">
        <f>'Исходные данные'!J50</f>
        <v>9083670</v>
      </c>
      <c r="D50" s="6">
        <f t="shared" si="0"/>
        <v>5.7365722974791922</v>
      </c>
      <c r="E50" s="6">
        <f t="shared" si="2"/>
        <v>-6.41025641025641E-3</v>
      </c>
      <c r="F50" s="6">
        <f t="shared" si="3"/>
        <v>-6.4308903302904025E-3</v>
      </c>
      <c r="G50" s="6">
        <f t="shared" si="4"/>
        <v>16.021988853938741</v>
      </c>
      <c r="H50" s="6">
        <f t="shared" si="1"/>
        <v>0.12629916022283197</v>
      </c>
    </row>
    <row r="51" spans="1:8" x14ac:dyDescent="0.3">
      <c r="A51" s="7">
        <f>'Исходные данные'!H51</f>
        <v>42352</v>
      </c>
      <c r="B51" s="8">
        <f>'Исходные данные'!I51</f>
        <v>303</v>
      </c>
      <c r="C51" s="8">
        <f>'Исходные данные'!J51</f>
        <v>12426350</v>
      </c>
      <c r="D51" s="6">
        <f t="shared" si="0"/>
        <v>5.7137328055093688</v>
      </c>
      <c r="E51" s="6">
        <f t="shared" si="2"/>
        <v>-2.2580645161290321E-2</v>
      </c>
      <c r="F51" s="6">
        <f t="shared" si="3"/>
        <v>-2.2839491969822791E-2</v>
      </c>
      <c r="G51" s="6">
        <f t="shared" si="4"/>
        <v>16.335329775956243</v>
      </c>
      <c r="H51" s="6">
        <f t="shared" si="1"/>
        <v>0.11465868462625758</v>
      </c>
    </row>
    <row r="52" spans="1:8" x14ac:dyDescent="0.3">
      <c r="A52" s="7">
        <f>'Исходные данные'!H52</f>
        <v>42359</v>
      </c>
      <c r="B52" s="8">
        <f>'Исходные данные'!I52</f>
        <v>311.89999999999998</v>
      </c>
      <c r="C52" s="8">
        <f>'Исходные данные'!J52</f>
        <v>6464520</v>
      </c>
      <c r="D52" s="6">
        <f t="shared" si="0"/>
        <v>5.7426826236137574</v>
      </c>
      <c r="E52" s="6">
        <f t="shared" si="2"/>
        <v>2.93729372937293E-2</v>
      </c>
      <c r="F52" s="6">
        <f t="shared" si="3"/>
        <v>2.8949818104388316E-2</v>
      </c>
      <c r="G52" s="6">
        <f t="shared" si="4"/>
        <v>15.681839321492054</v>
      </c>
      <c r="H52" s="6">
        <f t="shared" si="1"/>
        <v>0.12945871788475927</v>
      </c>
    </row>
    <row r="53" spans="1:8" x14ac:dyDescent="0.3">
      <c r="A53" s="7">
        <f>'Исходные данные'!H53</f>
        <v>42366</v>
      </c>
      <c r="B53" s="8">
        <f>'Исходные данные'!I53</f>
        <v>317.60000000000002</v>
      </c>
      <c r="C53" s="8">
        <f>'Исходные данные'!J53</f>
        <v>2838880</v>
      </c>
      <c r="D53" s="6">
        <f t="shared" si="0"/>
        <v>5.760792729372981</v>
      </c>
      <c r="E53" s="6">
        <f t="shared" si="2"/>
        <v>1.8275088169285175E-2</v>
      </c>
      <c r="F53" s="6">
        <f t="shared" si="3"/>
        <v>1.8110105759223297E-2</v>
      </c>
      <c r="G53" s="6">
        <f t="shared" si="4"/>
        <v>14.858920166157406</v>
      </c>
      <c r="H53" s="6">
        <f t="shared" si="1"/>
        <v>0.13893739087054133</v>
      </c>
    </row>
    <row r="54" spans="1:8" x14ac:dyDescent="0.3">
      <c r="A54" s="7">
        <f>'Исходные данные'!H54</f>
        <v>42373</v>
      </c>
      <c r="B54" s="8">
        <f>'Исходные данные'!I54</f>
        <v>316</v>
      </c>
      <c r="C54" s="8">
        <f>'Исходные данные'!J54</f>
        <v>3529050</v>
      </c>
      <c r="D54" s="6">
        <f t="shared" si="0"/>
        <v>5.7557422135869123</v>
      </c>
      <c r="E54" s="6">
        <f t="shared" si="2"/>
        <v>-5.0377833753149324E-3</v>
      </c>
      <c r="F54" s="6">
        <f t="shared" si="3"/>
        <v>-5.0505157860685915E-3</v>
      </c>
      <c r="G54" s="6">
        <f t="shared" si="4"/>
        <v>15.076539270876674</v>
      </c>
      <c r="H54" s="6">
        <f t="shared" si="1"/>
        <v>0.13627671073418143</v>
      </c>
    </row>
    <row r="55" spans="1:8" x14ac:dyDescent="0.3">
      <c r="A55" s="7">
        <f>'Исходные данные'!H55</f>
        <v>42380</v>
      </c>
      <c r="B55" s="8">
        <f>'Исходные данные'!I55</f>
        <v>284.05</v>
      </c>
      <c r="C55" s="8">
        <f>'Исходные данные'!J55</f>
        <v>9554420</v>
      </c>
      <c r="D55" s="6">
        <f t="shared" si="0"/>
        <v>5.6491502790031358</v>
      </c>
      <c r="E55" s="6">
        <f t="shared" si="2"/>
        <v>-0.10110759493670883</v>
      </c>
      <c r="F55" s="6">
        <f t="shared" si="3"/>
        <v>-0.10659193458377621</v>
      </c>
      <c r="G55" s="6">
        <f t="shared" si="4"/>
        <v>16.072514432610561</v>
      </c>
      <c r="H55" s="6">
        <f t="shared" si="1"/>
        <v>8.3146254261245542E-2</v>
      </c>
    </row>
    <row r="56" spans="1:8" x14ac:dyDescent="0.3">
      <c r="A56" s="7">
        <f>'Исходные данные'!H56</f>
        <v>42387</v>
      </c>
      <c r="B56" s="8">
        <f>'Исходные данные'!I56</f>
        <v>319.89999999999998</v>
      </c>
      <c r="C56" s="8">
        <f>'Исходные данные'!J56</f>
        <v>13344230</v>
      </c>
      <c r="D56" s="6">
        <f t="shared" si="0"/>
        <v>5.7680084469554727</v>
      </c>
      <c r="E56" s="6">
        <f t="shared" si="2"/>
        <v>0.12621017426509404</v>
      </c>
      <c r="F56" s="6">
        <f t="shared" si="3"/>
        <v>0.11885816795233634</v>
      </c>
      <c r="G56" s="6">
        <f t="shared" si="4"/>
        <v>16.406594639643153</v>
      </c>
      <c r="H56" s="6">
        <f t="shared" si="1"/>
        <v>0.14276211856655854</v>
      </c>
    </row>
    <row r="57" spans="1:8" x14ac:dyDescent="0.3">
      <c r="A57" s="7">
        <f>'Исходные данные'!H57</f>
        <v>42394</v>
      </c>
      <c r="B57" s="8">
        <f>'Исходные данные'!I57</f>
        <v>339.55</v>
      </c>
      <c r="C57" s="8">
        <f>'Исходные данные'!J57</f>
        <v>10966580</v>
      </c>
      <c r="D57" s="6">
        <f t="shared" si="0"/>
        <v>5.8276212115598005</v>
      </c>
      <c r="E57" s="6">
        <f t="shared" si="2"/>
        <v>6.1425445451703767E-2</v>
      </c>
      <c r="F57" s="6">
        <f t="shared" si="3"/>
        <v>5.9612764604328232E-2</v>
      </c>
      <c r="G57" s="6">
        <f t="shared" si="4"/>
        <v>16.210363024300701</v>
      </c>
      <c r="H57" s="6">
        <f t="shared" si="1"/>
        <v>0.17543859649122809</v>
      </c>
    </row>
    <row r="58" spans="1:8" x14ac:dyDescent="0.3">
      <c r="A58" s="7">
        <f>'Исходные данные'!H58</f>
        <v>42401</v>
      </c>
      <c r="B58" s="8">
        <f>'Исходные данные'!I58</f>
        <v>335.3</v>
      </c>
      <c r="C58" s="8">
        <f>'Исходные данные'!J58</f>
        <v>8906340</v>
      </c>
      <c r="D58" s="6">
        <f t="shared" si="0"/>
        <v>5.8150256534721825</v>
      </c>
      <c r="E58" s="6">
        <f t="shared" si="2"/>
        <v>-1.2516566043292593E-2</v>
      </c>
      <c r="F58" s="6">
        <f t="shared" si="3"/>
        <v>-1.25955580876175E-2</v>
      </c>
      <c r="G58" s="6">
        <f t="shared" si="4"/>
        <v>16.002273940645299</v>
      </c>
      <c r="H58" s="6">
        <f t="shared" si="1"/>
        <v>0.16837116487902223</v>
      </c>
    </row>
    <row r="59" spans="1:8" x14ac:dyDescent="0.3">
      <c r="A59" s="7">
        <f>'Исходные данные'!H59</f>
        <v>42408</v>
      </c>
      <c r="B59" s="8">
        <f>'Исходные данные'!I59</f>
        <v>326.3</v>
      </c>
      <c r="C59" s="8">
        <f>'Исходные данные'!J59</f>
        <v>10012460</v>
      </c>
      <c r="D59" s="6">
        <f t="shared" si="0"/>
        <v>5.7878172035992748</v>
      </c>
      <c r="E59" s="6">
        <f t="shared" si="2"/>
        <v>-2.6841634357291977E-2</v>
      </c>
      <c r="F59" s="6">
        <f t="shared" si="3"/>
        <v>-2.720844987290786E-2</v>
      </c>
      <c r="G59" s="6">
        <f t="shared" si="4"/>
        <v>16.11934087534453</v>
      </c>
      <c r="H59" s="6">
        <f t="shared" si="1"/>
        <v>0.15340483911199804</v>
      </c>
    </row>
    <row r="60" spans="1:8" x14ac:dyDescent="0.3">
      <c r="A60" s="7">
        <f>'Исходные данные'!H60</f>
        <v>42415</v>
      </c>
      <c r="B60" s="8">
        <f>'Исходные данные'!I60</f>
        <v>317.10000000000002</v>
      </c>
      <c r="C60" s="8">
        <f>'Исходные данные'!J60</f>
        <v>8069600</v>
      </c>
      <c r="D60" s="6">
        <f t="shared" si="0"/>
        <v>5.7592171815443018</v>
      </c>
      <c r="E60" s="6">
        <f t="shared" si="2"/>
        <v>-2.8194912657064017E-2</v>
      </c>
      <c r="F60" s="6">
        <f t="shared" si="3"/>
        <v>-2.860002205497322E-2</v>
      </c>
      <c r="G60" s="6">
        <f t="shared" si="4"/>
        <v>15.903614472722763</v>
      </c>
      <c r="H60" s="6">
        <f t="shared" si="1"/>
        <v>0.13810592832792887</v>
      </c>
    </row>
    <row r="61" spans="1:8" x14ac:dyDescent="0.3">
      <c r="A61" s="7">
        <f>'Исходные данные'!H61</f>
        <v>42422</v>
      </c>
      <c r="B61" s="8">
        <f>'Исходные данные'!I61</f>
        <v>319.35000000000002</v>
      </c>
      <c r="C61" s="8">
        <f>'Исходные данные'!J61</f>
        <v>7686520</v>
      </c>
      <c r="D61" s="6">
        <f t="shared" si="0"/>
        <v>5.7662876800075979</v>
      </c>
      <c r="E61" s="6">
        <f t="shared" si="2"/>
        <v>7.0955534531693468E-3</v>
      </c>
      <c r="F61" s="6">
        <f t="shared" si="3"/>
        <v>7.0704984632965475E-3</v>
      </c>
      <c r="G61" s="6">
        <f t="shared" si="4"/>
        <v>15.85497870329589</v>
      </c>
      <c r="H61" s="6">
        <f t="shared" si="1"/>
        <v>0.14184750976968491</v>
      </c>
    </row>
    <row r="62" spans="1:8" x14ac:dyDescent="0.3">
      <c r="A62" s="7">
        <f>'Исходные данные'!H62</f>
        <v>42429</v>
      </c>
      <c r="B62" s="8">
        <f>'Исходные данные'!I62</f>
        <v>348.4</v>
      </c>
      <c r="C62" s="8">
        <f>'Исходные данные'!J62</f>
        <v>9895590</v>
      </c>
      <c r="D62" s="6">
        <f t="shared" si="0"/>
        <v>5.8533512449783478</v>
      </c>
      <c r="E62" s="6">
        <f t="shared" si="2"/>
        <v>9.0966024737748397E-2</v>
      </c>
      <c r="F62" s="6">
        <f t="shared" si="3"/>
        <v>8.7063564970749421E-2</v>
      </c>
      <c r="G62" s="6">
        <f t="shared" si="4"/>
        <v>16.107599761315015</v>
      </c>
      <c r="H62" s="6">
        <f t="shared" si="1"/>
        <v>0.19015548349546851</v>
      </c>
    </row>
    <row r="63" spans="1:8" x14ac:dyDescent="0.3">
      <c r="A63" s="7">
        <f>'Исходные данные'!H63</f>
        <v>42436</v>
      </c>
      <c r="B63" s="8">
        <f>'Исходные данные'!I63</f>
        <v>351</v>
      </c>
      <c r="C63" s="8">
        <f>'Исходные данные'!J63</f>
        <v>7233980</v>
      </c>
      <c r="D63" s="6">
        <f t="shared" si="0"/>
        <v>5.8607862234658654</v>
      </c>
      <c r="E63" s="6">
        <f t="shared" si="2"/>
        <v>7.4626865671642449E-3</v>
      </c>
      <c r="F63" s="6">
        <f t="shared" si="3"/>
        <v>7.4349784875182116E-3</v>
      </c>
      <c r="G63" s="6">
        <f t="shared" si="4"/>
        <v>15.794299926768213</v>
      </c>
      <c r="H63" s="6">
        <f t="shared" si="1"/>
        <v>0.1944790887170533</v>
      </c>
    </row>
    <row r="64" spans="1:8" x14ac:dyDescent="0.3">
      <c r="A64" s="7">
        <f>'Исходные данные'!H64</f>
        <v>42443</v>
      </c>
      <c r="B64" s="8">
        <f>'Исходные данные'!I64</f>
        <v>364</v>
      </c>
      <c r="C64" s="8">
        <f>'Исходные данные'!J64</f>
        <v>12985200</v>
      </c>
      <c r="D64" s="6">
        <f t="shared" si="0"/>
        <v>5.8971538676367405</v>
      </c>
      <c r="E64" s="6">
        <f t="shared" si="2"/>
        <v>3.7037037037037035E-2</v>
      </c>
      <c r="F64" s="6">
        <f t="shared" si="3"/>
        <v>3.6367644170874791E-2</v>
      </c>
      <c r="G64" s="6">
        <f t="shared" si="4"/>
        <v>16.379320805347739</v>
      </c>
      <c r="H64" s="6">
        <f t="shared" si="1"/>
        <v>0.21609711482497715</v>
      </c>
    </row>
    <row r="65" spans="1:8" x14ac:dyDescent="0.3">
      <c r="A65" s="7">
        <f>'Исходные данные'!H65</f>
        <v>42450</v>
      </c>
      <c r="B65" s="8">
        <f>'Исходные данные'!I65</f>
        <v>348.75</v>
      </c>
      <c r="C65" s="8">
        <f>'Исходные данные'!J65</f>
        <v>9503730</v>
      </c>
      <c r="D65" s="6">
        <f t="shared" si="0"/>
        <v>5.8543553331355751</v>
      </c>
      <c r="E65" s="6">
        <f t="shared" si="2"/>
        <v>-4.1895604395604392E-2</v>
      </c>
      <c r="F65" s="6">
        <f t="shared" si="3"/>
        <v>-4.2798534501165234E-2</v>
      </c>
      <c r="G65" s="6">
        <f t="shared" si="4"/>
        <v>16.067194911090109</v>
      </c>
      <c r="H65" s="6">
        <f t="shared" si="1"/>
        <v>0.19073750727529726</v>
      </c>
    </row>
    <row r="66" spans="1:8" x14ac:dyDescent="0.3">
      <c r="A66" s="7">
        <f>'Исходные данные'!H66</f>
        <v>42457</v>
      </c>
      <c r="B66" s="8">
        <f>'Исходные данные'!I66</f>
        <v>356</v>
      </c>
      <c r="C66" s="8">
        <f>'Исходные данные'!J66</f>
        <v>10311450</v>
      </c>
      <c r="D66" s="6">
        <f t="shared" si="0"/>
        <v>5.8749307308520304</v>
      </c>
      <c r="E66" s="6">
        <f t="shared" si="2"/>
        <v>2.078853046594982E-2</v>
      </c>
      <c r="F66" s="6">
        <f t="shared" si="3"/>
        <v>2.0575397716455113E-2</v>
      </c>
      <c r="G66" s="6">
        <f t="shared" si="4"/>
        <v>16.148765486259432</v>
      </c>
      <c r="H66" s="6">
        <f t="shared" si="1"/>
        <v>0.20279371414317787</v>
      </c>
    </row>
    <row r="67" spans="1:8" x14ac:dyDescent="0.3">
      <c r="A67" s="7">
        <f>'Исходные данные'!H67</f>
        <v>42464</v>
      </c>
      <c r="B67" s="8">
        <f>'Исходные данные'!I67</f>
        <v>359.15</v>
      </c>
      <c r="C67" s="8">
        <f>'Исходные данные'!J67</f>
        <v>12167400</v>
      </c>
      <c r="D67" s="6">
        <f t="shared" ref="D67:D130" si="5">LN(B67)</f>
        <v>5.8837401285208104</v>
      </c>
      <c r="E67" s="6">
        <f t="shared" si="2"/>
        <v>8.848314606741509E-3</v>
      </c>
      <c r="F67" s="6">
        <f t="shared" si="3"/>
        <v>8.8093976687800973E-3</v>
      </c>
      <c r="G67" s="6">
        <f t="shared" ref="G67:G130" si="6">LN(C67)</f>
        <v>16.314270802040809</v>
      </c>
      <c r="H67" s="6">
        <f t="shared" ref="H67:H130" si="7" xml:space="preserve"> (B67 - MIN($B$2:$B$268)) / (MAX($B$2:$B$268) - MIN($B$2:$B$268))</f>
        <v>0.20803192816163629</v>
      </c>
    </row>
    <row r="68" spans="1:8" x14ac:dyDescent="0.3">
      <c r="A68" s="7">
        <f>'Исходные данные'!H68</f>
        <v>42471</v>
      </c>
      <c r="B68" s="8">
        <f>'Исходные данные'!I68</f>
        <v>348.4</v>
      </c>
      <c r="C68" s="8">
        <f>'Исходные данные'!J68</f>
        <v>8591970</v>
      </c>
      <c r="D68" s="6">
        <f t="shared" si="5"/>
        <v>5.8533512449783478</v>
      </c>
      <c r="E68" s="6">
        <f t="shared" ref="E68:E131" si="8" xml:space="preserve"> (B68 - B67) / B67</f>
        <v>-2.9931783377418909E-2</v>
      </c>
      <c r="F68" s="6">
        <f t="shared" ref="F68:F131" si="9">LN(E68+1)</f>
        <v>-3.0388883542462837E-2</v>
      </c>
      <c r="G68" s="6">
        <f t="shared" si="6"/>
        <v>15.966338604104575</v>
      </c>
      <c r="H68" s="6">
        <f t="shared" si="7"/>
        <v>0.19015548349546851</v>
      </c>
    </row>
    <row r="69" spans="1:8" x14ac:dyDescent="0.3">
      <c r="A69" s="7">
        <f>'Исходные данные'!H69</f>
        <v>42478</v>
      </c>
      <c r="B69" s="8">
        <f>'Исходные данные'!I69</f>
        <v>342.95</v>
      </c>
      <c r="C69" s="8">
        <f>'Исходные данные'!J69</f>
        <v>11290910</v>
      </c>
      <c r="D69" s="6">
        <f t="shared" si="5"/>
        <v>5.8375846639453304</v>
      </c>
      <c r="E69" s="6">
        <f t="shared" si="8"/>
        <v>-1.5642939150401804E-2</v>
      </c>
      <c r="F69" s="6">
        <f t="shared" si="9"/>
        <v>-1.576658103301733E-2</v>
      </c>
      <c r="G69" s="6">
        <f t="shared" si="6"/>
        <v>16.239508535180576</v>
      </c>
      <c r="H69" s="6">
        <f t="shared" si="7"/>
        <v>0.18109254178099277</v>
      </c>
    </row>
    <row r="70" spans="1:8" x14ac:dyDescent="0.3">
      <c r="A70" s="7">
        <f>'Исходные данные'!H70</f>
        <v>42485</v>
      </c>
      <c r="B70" s="8">
        <f>'Исходные данные'!I70</f>
        <v>340.95</v>
      </c>
      <c r="C70" s="8">
        <f>'Исходные данные'!J70</f>
        <v>8806180</v>
      </c>
      <c r="D70" s="6">
        <f t="shared" si="5"/>
        <v>5.8317358389666616</v>
      </c>
      <c r="E70" s="6">
        <f t="shared" si="8"/>
        <v>-5.8317538999854207E-3</v>
      </c>
      <c r="F70" s="6">
        <f t="shared" si="9"/>
        <v>-5.8488249786685332E-3</v>
      </c>
      <c r="G70" s="6">
        <f t="shared" si="6"/>
        <v>15.990964305697606</v>
      </c>
      <c r="H70" s="6">
        <f t="shared" si="7"/>
        <v>0.17776669161054293</v>
      </c>
    </row>
    <row r="71" spans="1:8" x14ac:dyDescent="0.3">
      <c r="A71" s="7">
        <f>'Исходные данные'!H71</f>
        <v>42492</v>
      </c>
      <c r="B71" s="8">
        <f>'Исходные данные'!I71</f>
        <v>320</v>
      </c>
      <c r="C71" s="8">
        <f>'Исходные данные'!J71</f>
        <v>5905340</v>
      </c>
      <c r="D71" s="6">
        <f t="shared" si="5"/>
        <v>5.768320995793772</v>
      </c>
      <c r="E71" s="6">
        <f t="shared" si="8"/>
        <v>-6.1445959818155121E-2</v>
      </c>
      <c r="F71" s="6">
        <f t="shared" si="9"/>
        <v>-6.3414843172889659E-2</v>
      </c>
      <c r="G71" s="6">
        <f t="shared" si="6"/>
        <v>15.591367584279487</v>
      </c>
      <c r="H71" s="6">
        <f t="shared" si="7"/>
        <v>0.14292841107508106</v>
      </c>
    </row>
    <row r="72" spans="1:8" x14ac:dyDescent="0.3">
      <c r="A72" s="7">
        <f>'Исходные данные'!H72</f>
        <v>42499</v>
      </c>
      <c r="B72" s="8">
        <f>'Исходные данные'!I72</f>
        <v>325.95</v>
      </c>
      <c r="C72" s="8">
        <f>'Исходные данные'!J72</f>
        <v>5216260</v>
      </c>
      <c r="D72" s="6">
        <f t="shared" si="5"/>
        <v>5.7867439953705482</v>
      </c>
      <c r="E72" s="6">
        <f t="shared" si="8"/>
        <v>1.8593749999999964E-2</v>
      </c>
      <c r="F72" s="6">
        <f t="shared" si="9"/>
        <v>1.842299957677607E-2</v>
      </c>
      <c r="G72" s="6">
        <f t="shared" si="6"/>
        <v>15.46729122797209</v>
      </c>
      <c r="H72" s="6">
        <f t="shared" si="7"/>
        <v>0.15282281533216927</v>
      </c>
    </row>
    <row r="73" spans="1:8" x14ac:dyDescent="0.3">
      <c r="A73" s="7">
        <f>'Исходные данные'!H73</f>
        <v>42506</v>
      </c>
      <c r="B73" s="8">
        <f>'Исходные данные'!I73</f>
        <v>313.5</v>
      </c>
      <c r="C73" s="8">
        <f>'Исходные данные'!J73</f>
        <v>8091140</v>
      </c>
      <c r="D73" s="6">
        <f t="shared" si="5"/>
        <v>5.7477993600729755</v>
      </c>
      <c r="E73" s="6">
        <f t="shared" si="8"/>
        <v>-3.8196042337781837E-2</v>
      </c>
      <c r="F73" s="6">
        <f t="shared" si="9"/>
        <v>-3.8944635297572923E-2</v>
      </c>
      <c r="G73" s="6">
        <f t="shared" si="6"/>
        <v>15.906280193816647</v>
      </c>
      <c r="H73" s="6">
        <f t="shared" si="7"/>
        <v>0.13211939802111916</v>
      </c>
    </row>
    <row r="74" spans="1:8" x14ac:dyDescent="0.3">
      <c r="A74" s="7">
        <f>'Исходные данные'!H74</f>
        <v>42513</v>
      </c>
      <c r="B74" s="8">
        <f>'Исходные данные'!I74</f>
        <v>310</v>
      </c>
      <c r="C74" s="8">
        <f>'Исходные данные'!J74</f>
        <v>7120040</v>
      </c>
      <c r="D74" s="6">
        <f t="shared" si="5"/>
        <v>5.7365722974791922</v>
      </c>
      <c r="E74" s="6">
        <f t="shared" si="8"/>
        <v>-1.1164274322169059E-2</v>
      </c>
      <c r="F74" s="6">
        <f t="shared" si="9"/>
        <v>-1.122706259378344E-2</v>
      </c>
      <c r="G74" s="6">
        <f t="shared" si="6"/>
        <v>15.778423901349905</v>
      </c>
      <c r="H74" s="6">
        <f t="shared" si="7"/>
        <v>0.12629916022283197</v>
      </c>
    </row>
    <row r="75" spans="1:8" x14ac:dyDescent="0.3">
      <c r="A75" s="7">
        <f>'Исходные данные'!H75</f>
        <v>42520</v>
      </c>
      <c r="B75" s="8">
        <f>'Исходные данные'!I75</f>
        <v>314</v>
      </c>
      <c r="C75" s="8">
        <f>'Исходные данные'!J75</f>
        <v>8607250</v>
      </c>
      <c r="D75" s="6">
        <f t="shared" si="5"/>
        <v>5.7493929859082531</v>
      </c>
      <c r="E75" s="6">
        <f t="shared" si="8"/>
        <v>1.2903225806451613E-2</v>
      </c>
      <c r="F75" s="6">
        <f t="shared" si="9"/>
        <v>1.2820688429061469E-2</v>
      </c>
      <c r="G75" s="6">
        <f t="shared" si="6"/>
        <v>15.968115429335027</v>
      </c>
      <c r="H75" s="6">
        <f t="shared" si="7"/>
        <v>0.13295086056373159</v>
      </c>
    </row>
    <row r="76" spans="1:8" x14ac:dyDescent="0.3">
      <c r="A76" s="7">
        <f>'Исходные данные'!H76</f>
        <v>42527</v>
      </c>
      <c r="B76" s="8">
        <f>'Исходные данные'!I76</f>
        <v>316.5</v>
      </c>
      <c r="C76" s="8">
        <f>'Исходные данные'!J76</f>
        <v>9894140</v>
      </c>
      <c r="D76" s="6">
        <f t="shared" si="5"/>
        <v>5.7573232415842313</v>
      </c>
      <c r="E76" s="6">
        <f t="shared" si="8"/>
        <v>7.9617834394904458E-3</v>
      </c>
      <c r="F76" s="6">
        <f t="shared" si="9"/>
        <v>7.9302556759775645E-3</v>
      </c>
      <c r="G76" s="6">
        <f t="shared" si="6"/>
        <v>16.107453220659572</v>
      </c>
      <c r="H76" s="6">
        <f t="shared" si="7"/>
        <v>0.13710817327679389</v>
      </c>
    </row>
    <row r="77" spans="1:8" x14ac:dyDescent="0.3">
      <c r="A77" s="7">
        <f>'Исходные данные'!H77</f>
        <v>42534</v>
      </c>
      <c r="B77" s="8">
        <f>'Исходные данные'!I77</f>
        <v>325.05</v>
      </c>
      <c r="C77" s="8">
        <f>'Исходные данные'!J77</f>
        <v>7009520</v>
      </c>
      <c r="D77" s="6">
        <f t="shared" si="5"/>
        <v>5.7839790166504779</v>
      </c>
      <c r="E77" s="6">
        <f t="shared" si="8"/>
        <v>2.7014218009478709E-2</v>
      </c>
      <c r="F77" s="6">
        <f t="shared" si="9"/>
        <v>2.665577506624698E-2</v>
      </c>
      <c r="G77" s="6">
        <f t="shared" si="6"/>
        <v>15.762779783057219</v>
      </c>
      <c r="H77" s="6">
        <f t="shared" si="7"/>
        <v>0.15132618275546689</v>
      </c>
    </row>
    <row r="78" spans="1:8" x14ac:dyDescent="0.3">
      <c r="A78" s="7">
        <f>'Исходные данные'!H78</f>
        <v>42541</v>
      </c>
      <c r="B78" s="8">
        <f>'Исходные данные'!I78</f>
        <v>325.64999999999998</v>
      </c>
      <c r="C78" s="8">
        <f>'Исходные данные'!J78</f>
        <v>6143990</v>
      </c>
      <c r="D78" s="6">
        <f t="shared" si="5"/>
        <v>5.7858231849924104</v>
      </c>
      <c r="E78" s="6">
        <f t="shared" si="8"/>
        <v>1.8458698661743297E-3</v>
      </c>
      <c r="F78" s="6">
        <f t="shared" si="9"/>
        <v>1.8441683419326569E-3</v>
      </c>
      <c r="G78" s="6">
        <f t="shared" si="6"/>
        <v>15.630984926204153</v>
      </c>
      <c r="H78" s="6">
        <f t="shared" si="7"/>
        <v>0.15232393780660178</v>
      </c>
    </row>
    <row r="79" spans="1:8" x14ac:dyDescent="0.3">
      <c r="A79" s="7">
        <f>'Исходные данные'!H79</f>
        <v>42548</v>
      </c>
      <c r="B79" s="8">
        <f>'Исходные данные'!I79</f>
        <v>331.5</v>
      </c>
      <c r="C79" s="8">
        <f>'Исходные данные'!J79</f>
        <v>5050150</v>
      </c>
      <c r="D79" s="6">
        <f t="shared" si="5"/>
        <v>5.8036278096259171</v>
      </c>
      <c r="E79" s="6">
        <f t="shared" si="8"/>
        <v>1.7964071856287497E-2</v>
      </c>
      <c r="F79" s="6">
        <f t="shared" si="9"/>
        <v>1.7804624633506686E-2</v>
      </c>
      <c r="G79" s="6">
        <f t="shared" si="6"/>
        <v>15.434928503780714</v>
      </c>
      <c r="H79" s="6">
        <f t="shared" si="7"/>
        <v>0.16205204955516755</v>
      </c>
    </row>
    <row r="80" spans="1:8" x14ac:dyDescent="0.3">
      <c r="A80" s="7">
        <f>'Исходные данные'!H80</f>
        <v>42555</v>
      </c>
      <c r="B80" s="8">
        <f>'Исходные данные'!I80</f>
        <v>311.8</v>
      </c>
      <c r="C80" s="8">
        <f>'Исходные данные'!J80</f>
        <v>5394300</v>
      </c>
      <c r="D80" s="6">
        <f t="shared" si="5"/>
        <v>5.7423619566236761</v>
      </c>
      <c r="E80" s="6">
        <f t="shared" si="8"/>
        <v>-5.9426847662141742E-2</v>
      </c>
      <c r="F80" s="6">
        <f t="shared" si="9"/>
        <v>-6.1265853002241064E-2</v>
      </c>
      <c r="G80" s="6">
        <f t="shared" si="6"/>
        <v>15.500853398487839</v>
      </c>
      <c r="H80" s="6">
        <f t="shared" si="7"/>
        <v>0.12929242537623681</v>
      </c>
    </row>
    <row r="81" spans="1:8" x14ac:dyDescent="0.3">
      <c r="A81" s="7">
        <f>'Исходные данные'!H81</f>
        <v>42562</v>
      </c>
      <c r="B81" s="8">
        <f>'Исходные данные'!I81</f>
        <v>325.60000000000002</v>
      </c>
      <c r="C81" s="8">
        <f>'Исходные данные'!J81</f>
        <v>7747650</v>
      </c>
      <c r="D81" s="6">
        <f t="shared" si="5"/>
        <v>5.7856696341283849</v>
      </c>
      <c r="E81" s="6">
        <f t="shared" si="8"/>
        <v>4.4259140474663283E-2</v>
      </c>
      <c r="F81" s="6">
        <f t="shared" si="9"/>
        <v>4.3307677504709124E-2</v>
      </c>
      <c r="G81" s="6">
        <f t="shared" si="6"/>
        <v>15.862900129540838</v>
      </c>
      <c r="H81" s="6">
        <f t="shared" si="7"/>
        <v>0.1522407915523406</v>
      </c>
    </row>
    <row r="82" spans="1:8" x14ac:dyDescent="0.3">
      <c r="A82" s="7">
        <f>'Исходные данные'!H82</f>
        <v>42569</v>
      </c>
      <c r="B82" s="8">
        <f>'Исходные данные'!I82</f>
        <v>319</v>
      </c>
      <c r="C82" s="8">
        <f>'Исходные данные'!J82</f>
        <v>5934630</v>
      </c>
      <c r="D82" s="6">
        <f t="shared" si="5"/>
        <v>5.7651911027848444</v>
      </c>
      <c r="E82" s="6">
        <f t="shared" si="8"/>
        <v>-2.0270270270270337E-2</v>
      </c>
      <c r="F82" s="6">
        <f t="shared" si="9"/>
        <v>-2.0478531343540676E-2</v>
      </c>
      <c r="G82" s="6">
        <f t="shared" si="6"/>
        <v>15.596315242043806</v>
      </c>
      <c r="H82" s="6">
        <f t="shared" si="7"/>
        <v>0.14126548598985617</v>
      </c>
    </row>
    <row r="83" spans="1:8" x14ac:dyDescent="0.3">
      <c r="A83" s="7">
        <f>'Исходные данные'!H83</f>
        <v>42576</v>
      </c>
      <c r="B83" s="8">
        <f>'Исходные данные'!I83</f>
        <v>317.45</v>
      </c>
      <c r="C83" s="8">
        <f>'Исходные данные'!J83</f>
        <v>7639970</v>
      </c>
      <c r="D83" s="6">
        <f t="shared" si="5"/>
        <v>5.7603203256164592</v>
      </c>
      <c r="E83" s="6">
        <f t="shared" si="8"/>
        <v>-4.8589341692790323E-3</v>
      </c>
      <c r="F83" s="6">
        <f t="shared" si="9"/>
        <v>-4.8707771683857322E-3</v>
      </c>
      <c r="G83" s="6">
        <f t="shared" si="6"/>
        <v>15.848904234433423</v>
      </c>
      <c r="H83" s="6">
        <f t="shared" si="7"/>
        <v>0.13868795210775753</v>
      </c>
    </row>
    <row r="84" spans="1:8" x14ac:dyDescent="0.3">
      <c r="A84" s="7">
        <f>'Исходные данные'!H84</f>
        <v>42583</v>
      </c>
      <c r="B84" s="8">
        <f>'Исходные данные'!I84</f>
        <v>328.5</v>
      </c>
      <c r="C84" s="8">
        <f>'Исходные данные'!J84</f>
        <v>6841080</v>
      </c>
      <c r="D84" s="6">
        <f t="shared" si="5"/>
        <v>5.7945368379246656</v>
      </c>
      <c r="E84" s="6">
        <f t="shared" si="8"/>
        <v>3.4808631280516651E-2</v>
      </c>
      <c r="F84" s="6">
        <f t="shared" si="9"/>
        <v>3.4216512308206368E-2</v>
      </c>
      <c r="G84" s="6">
        <f t="shared" si="6"/>
        <v>15.738456171871514</v>
      </c>
      <c r="H84" s="6">
        <f t="shared" si="7"/>
        <v>0.15706327429949282</v>
      </c>
    </row>
    <row r="85" spans="1:8" x14ac:dyDescent="0.3">
      <c r="A85" s="7">
        <f>'Исходные данные'!H85</f>
        <v>42590</v>
      </c>
      <c r="B85" s="8">
        <f>'Исходные данные'!I85</f>
        <v>332</v>
      </c>
      <c r="C85" s="8">
        <f>'Исходные данные'!J85</f>
        <v>6785960</v>
      </c>
      <c r="D85" s="6">
        <f t="shared" si="5"/>
        <v>5.8051349689164882</v>
      </c>
      <c r="E85" s="6">
        <f t="shared" si="8"/>
        <v>1.06544901065449E-2</v>
      </c>
      <c r="F85" s="6">
        <f t="shared" si="9"/>
        <v>1.0598130991823284E-2</v>
      </c>
      <c r="G85" s="6">
        <f t="shared" si="6"/>
        <v>15.730366329820287</v>
      </c>
      <c r="H85" s="6">
        <f t="shared" si="7"/>
        <v>0.16288351209778001</v>
      </c>
    </row>
    <row r="86" spans="1:8" x14ac:dyDescent="0.3">
      <c r="A86" s="7">
        <f>'Исходные данные'!H86</f>
        <v>42597</v>
      </c>
      <c r="B86" s="8">
        <f>'Исходные данные'!I86</f>
        <v>325.60000000000002</v>
      </c>
      <c r="C86" s="8">
        <f>'Исходные данные'!J86</f>
        <v>4139320</v>
      </c>
      <c r="D86" s="6">
        <f t="shared" si="5"/>
        <v>5.7856696341283849</v>
      </c>
      <c r="E86" s="6">
        <f t="shared" si="8"/>
        <v>-1.9277108433734872E-2</v>
      </c>
      <c r="F86" s="6">
        <f t="shared" si="9"/>
        <v>-1.9465334788103236E-2</v>
      </c>
      <c r="G86" s="6">
        <f t="shared" si="6"/>
        <v>15.236042081103061</v>
      </c>
      <c r="H86" s="6">
        <f t="shared" si="7"/>
        <v>0.1522407915523406</v>
      </c>
    </row>
    <row r="87" spans="1:8" x14ac:dyDescent="0.3">
      <c r="A87" s="7">
        <f>'Исходные данные'!H87</f>
        <v>42604</v>
      </c>
      <c r="B87" s="8">
        <f>'Исходные данные'!I87</f>
        <v>327.55</v>
      </c>
      <c r="C87" s="8">
        <f>'Исходные данные'!J87</f>
        <v>4697810</v>
      </c>
      <c r="D87" s="6">
        <f t="shared" si="5"/>
        <v>5.791640715177885</v>
      </c>
      <c r="E87" s="6">
        <f t="shared" si="8"/>
        <v>5.9889434889434535E-3</v>
      </c>
      <c r="F87" s="6">
        <f t="shared" si="9"/>
        <v>5.9710810495001571E-3</v>
      </c>
      <c r="G87" s="6">
        <f t="shared" si="6"/>
        <v>15.362607000641573</v>
      </c>
      <c r="H87" s="6">
        <f t="shared" si="7"/>
        <v>0.15548349546852916</v>
      </c>
    </row>
    <row r="88" spans="1:8" x14ac:dyDescent="0.3">
      <c r="A88" s="7">
        <f>'Исходные данные'!H88</f>
        <v>42611</v>
      </c>
      <c r="B88" s="8">
        <f>'Исходные данные'!I88</f>
        <v>321</v>
      </c>
      <c r="C88" s="8">
        <f>'Исходные данные'!J88</f>
        <v>5736740</v>
      </c>
      <c r="D88" s="6">
        <f t="shared" si="5"/>
        <v>5.7714411231300158</v>
      </c>
      <c r="E88" s="6">
        <f t="shared" si="8"/>
        <v>-1.9996947030987668E-2</v>
      </c>
      <c r="F88" s="6">
        <f t="shared" si="9"/>
        <v>-2.0199592047869502E-2</v>
      </c>
      <c r="G88" s="6">
        <f t="shared" si="6"/>
        <v>15.562401662703451</v>
      </c>
      <c r="H88" s="6">
        <f t="shared" si="7"/>
        <v>0.14459133616030598</v>
      </c>
    </row>
    <row r="89" spans="1:8" x14ac:dyDescent="0.3">
      <c r="A89" s="7">
        <f>'Исходные данные'!H89</f>
        <v>42618</v>
      </c>
      <c r="B89" s="8">
        <f>'Исходные данные'!I89</f>
        <v>320.8</v>
      </c>
      <c r="C89" s="8">
        <f>'Исходные данные'!J89</f>
        <v>6340760</v>
      </c>
      <c r="D89" s="6">
        <f t="shared" si="5"/>
        <v>5.7708178759923596</v>
      </c>
      <c r="E89" s="6">
        <f t="shared" si="8"/>
        <v>-6.230529595015222E-4</v>
      </c>
      <c r="F89" s="6">
        <f t="shared" si="9"/>
        <v>-6.2324713765636803E-4</v>
      </c>
      <c r="G89" s="6">
        <f t="shared" si="6"/>
        <v>15.662509193046152</v>
      </c>
      <c r="H89" s="6">
        <f t="shared" si="7"/>
        <v>0.144258751143261</v>
      </c>
    </row>
    <row r="90" spans="1:8" x14ac:dyDescent="0.3">
      <c r="A90" s="7">
        <f>'Исходные данные'!H90</f>
        <v>42625</v>
      </c>
      <c r="B90" s="8">
        <f>'Исходные данные'!I90</f>
        <v>316.7</v>
      </c>
      <c r="C90" s="8">
        <f>'Исходные данные'!J90</f>
        <v>5798710</v>
      </c>
      <c r="D90" s="6">
        <f t="shared" si="5"/>
        <v>5.7579549535445942</v>
      </c>
      <c r="E90" s="6">
        <f t="shared" si="8"/>
        <v>-1.2780548628428997E-2</v>
      </c>
      <c r="F90" s="6">
        <f t="shared" si="9"/>
        <v>-1.2862922447765426E-2</v>
      </c>
      <c r="G90" s="6">
        <f t="shared" si="6"/>
        <v>15.573146036985928</v>
      </c>
      <c r="H90" s="6">
        <f t="shared" si="7"/>
        <v>0.13744075829383884</v>
      </c>
    </row>
    <row r="91" spans="1:8" x14ac:dyDescent="0.3">
      <c r="A91" s="7">
        <f>'Исходные данные'!H91</f>
        <v>42632</v>
      </c>
      <c r="B91" s="8">
        <f>'Исходные данные'!I91</f>
        <v>323.25</v>
      </c>
      <c r="C91" s="8">
        <f>'Исходные данные'!J91</f>
        <v>5296290</v>
      </c>
      <c r="D91" s="6">
        <f t="shared" si="5"/>
        <v>5.7784260176519666</v>
      </c>
      <c r="E91" s="6">
        <f t="shared" si="8"/>
        <v>2.0682033470161072E-2</v>
      </c>
      <c r="F91" s="6">
        <f t="shared" si="9"/>
        <v>2.0471064107372886E-2</v>
      </c>
      <c r="G91" s="6">
        <f t="shared" si="6"/>
        <v>15.482517133407956</v>
      </c>
      <c r="H91" s="6">
        <f t="shared" si="7"/>
        <v>0.14833291760206202</v>
      </c>
    </row>
    <row r="92" spans="1:8" x14ac:dyDescent="0.3">
      <c r="A92" s="7">
        <f>'Исходные данные'!H92</f>
        <v>42639</v>
      </c>
      <c r="B92" s="8">
        <f>'Исходные данные'!I92</f>
        <v>320.25</v>
      </c>
      <c r="C92" s="8">
        <f>'Исходные данные'!J92</f>
        <v>5806580</v>
      </c>
      <c r="D92" s="6">
        <f t="shared" si="5"/>
        <v>5.769101940776844</v>
      </c>
      <c r="E92" s="6">
        <f t="shared" si="8"/>
        <v>-9.2807424593967514E-3</v>
      </c>
      <c r="F92" s="6">
        <f t="shared" si="9"/>
        <v>-9.3240768751232904E-3</v>
      </c>
      <c r="G92" s="6">
        <f t="shared" si="6"/>
        <v>15.574502315236002</v>
      </c>
      <c r="H92" s="6">
        <f t="shared" si="7"/>
        <v>0.14334414234638729</v>
      </c>
    </row>
    <row r="93" spans="1:8" x14ac:dyDescent="0.3">
      <c r="A93" s="7">
        <f>'Исходные данные'!H93</f>
        <v>42646</v>
      </c>
      <c r="B93" s="8">
        <f>'Исходные данные'!I93</f>
        <v>326.85000000000002</v>
      </c>
      <c r="C93" s="8">
        <f>'Исходные данные'!J93</f>
        <v>5683000</v>
      </c>
      <c r="D93" s="6">
        <f t="shared" si="5"/>
        <v>5.7895013500587389</v>
      </c>
      <c r="E93" s="6">
        <f t="shared" si="8"/>
        <v>2.0608899297423957E-2</v>
      </c>
      <c r="F93" s="6">
        <f t="shared" si="9"/>
        <v>2.0399409281895101E-2</v>
      </c>
      <c r="G93" s="6">
        <f t="shared" si="6"/>
        <v>15.552989820279258</v>
      </c>
      <c r="H93" s="6">
        <f t="shared" si="7"/>
        <v>0.15431944790887175</v>
      </c>
    </row>
    <row r="94" spans="1:8" x14ac:dyDescent="0.3">
      <c r="A94" s="7">
        <f>'Исходные данные'!H94</f>
        <v>42653</v>
      </c>
      <c r="B94" s="8">
        <f>'Исходные данные'!I94</f>
        <v>328.5</v>
      </c>
      <c r="C94" s="8">
        <f>'Исходные данные'!J94</f>
        <v>5972130</v>
      </c>
      <c r="D94" s="6">
        <f t="shared" si="5"/>
        <v>5.7945368379246656</v>
      </c>
      <c r="E94" s="6">
        <f t="shared" si="8"/>
        <v>5.0481872418539917E-3</v>
      </c>
      <c r="F94" s="6">
        <f t="shared" si="9"/>
        <v>5.0354878659265309E-3</v>
      </c>
      <c r="G94" s="6">
        <f t="shared" si="6"/>
        <v>15.602614205656135</v>
      </c>
      <c r="H94" s="6">
        <f t="shared" si="7"/>
        <v>0.15706327429949282</v>
      </c>
    </row>
    <row r="95" spans="1:8" x14ac:dyDescent="0.3">
      <c r="A95" s="7">
        <f>'Исходные данные'!H95</f>
        <v>42660</v>
      </c>
      <c r="B95" s="8">
        <f>'Исходные данные'!I95</f>
        <v>331.3</v>
      </c>
      <c r="C95" s="8">
        <f>'Исходные данные'!J95</f>
        <v>4555640</v>
      </c>
      <c r="D95" s="6">
        <f t="shared" si="5"/>
        <v>5.80302430930585</v>
      </c>
      <c r="E95" s="6">
        <f t="shared" si="8"/>
        <v>8.5235920852359554E-3</v>
      </c>
      <c r="F95" s="6">
        <f t="shared" si="9"/>
        <v>8.4874713811850626E-3</v>
      </c>
      <c r="G95" s="6">
        <f t="shared" si="6"/>
        <v>15.331876583745927</v>
      </c>
      <c r="H95" s="6">
        <f t="shared" si="7"/>
        <v>0.16171946453812258</v>
      </c>
    </row>
    <row r="96" spans="1:8" x14ac:dyDescent="0.3">
      <c r="A96" s="7">
        <f>'Исходные данные'!H96</f>
        <v>42667</v>
      </c>
      <c r="B96" s="8">
        <f>'Исходные данные'!I96</f>
        <v>338.4</v>
      </c>
      <c r="C96" s="8">
        <f>'Исходные данные'!J96</f>
        <v>6177880</v>
      </c>
      <c r="D96" s="6">
        <f t="shared" si="5"/>
        <v>5.8242286277320678</v>
      </c>
      <c r="E96" s="6">
        <f t="shared" si="8"/>
        <v>2.143072743736784E-2</v>
      </c>
      <c r="F96" s="6">
        <f t="shared" si="9"/>
        <v>2.1204318426217832E-2</v>
      </c>
      <c r="G96" s="6">
        <f t="shared" si="6"/>
        <v>15.636485728510285</v>
      </c>
      <c r="H96" s="6">
        <f t="shared" si="7"/>
        <v>0.1735262326432194</v>
      </c>
    </row>
    <row r="97" spans="1:8" x14ac:dyDescent="0.3">
      <c r="A97" s="7">
        <f>'Исходные данные'!H97</f>
        <v>42674</v>
      </c>
      <c r="B97" s="8">
        <f>'Исходные данные'!I97</f>
        <v>355</v>
      </c>
      <c r="C97" s="8">
        <f>'Исходные данные'!J97</f>
        <v>7380170</v>
      </c>
      <c r="D97" s="6">
        <f t="shared" si="5"/>
        <v>5.872117789475416</v>
      </c>
      <c r="E97" s="6">
        <f t="shared" si="8"/>
        <v>4.90543735224587E-2</v>
      </c>
      <c r="F97" s="6">
        <f t="shared" si="9"/>
        <v>4.7889161743347626E-2</v>
      </c>
      <c r="G97" s="6">
        <f t="shared" si="6"/>
        <v>15.814307231541701</v>
      </c>
      <c r="H97" s="6">
        <f t="shared" si="7"/>
        <v>0.20113078905795295</v>
      </c>
    </row>
    <row r="98" spans="1:8" x14ac:dyDescent="0.3">
      <c r="A98" s="7">
        <f>'Исходные данные'!H98</f>
        <v>42681</v>
      </c>
      <c r="B98" s="8">
        <f>'Исходные данные'!I98</f>
        <v>357.45</v>
      </c>
      <c r="C98" s="8">
        <f>'Исходные данные'!J98</f>
        <v>12523150</v>
      </c>
      <c r="D98" s="6">
        <f t="shared" si="5"/>
        <v>5.8789954922128604</v>
      </c>
      <c r="E98" s="6">
        <f t="shared" si="8"/>
        <v>6.9014084507041931E-3</v>
      </c>
      <c r="F98" s="6">
        <f t="shared" si="9"/>
        <v>6.8777027374449934E-3</v>
      </c>
      <c r="G98" s="6">
        <f t="shared" si="6"/>
        <v>16.343089489434988</v>
      </c>
      <c r="H98" s="6">
        <f t="shared" si="7"/>
        <v>0.20520495551675397</v>
      </c>
    </row>
    <row r="99" spans="1:8" x14ac:dyDescent="0.3">
      <c r="A99" s="7">
        <f>'Исходные данные'!H99</f>
        <v>42688</v>
      </c>
      <c r="B99" s="8">
        <f>'Исходные данные'!I99</f>
        <v>386.8</v>
      </c>
      <c r="C99" s="8">
        <f>'Исходные данные'!J99</f>
        <v>10515750</v>
      </c>
      <c r="D99" s="6">
        <f t="shared" si="5"/>
        <v>5.9579077635791391</v>
      </c>
      <c r="E99" s="6">
        <f t="shared" si="8"/>
        <v>8.2109385928101894E-2</v>
      </c>
      <c r="F99" s="6">
        <f t="shared" si="9"/>
        <v>7.8912271366278514E-2</v>
      </c>
      <c r="G99" s="6">
        <f t="shared" si="6"/>
        <v>16.168384691251486</v>
      </c>
      <c r="H99" s="6">
        <f t="shared" si="7"/>
        <v>0.25401180676810514</v>
      </c>
    </row>
    <row r="100" spans="1:8" x14ac:dyDescent="0.3">
      <c r="A100" s="7">
        <f>'Исходные данные'!H100</f>
        <v>42695</v>
      </c>
      <c r="B100" s="8">
        <f>'Исходные данные'!I100</f>
        <v>386.1</v>
      </c>
      <c r="C100" s="8">
        <f>'Исходные данные'!J100</f>
        <v>6199850</v>
      </c>
      <c r="D100" s="6">
        <f t="shared" si="5"/>
        <v>5.9560964032701911</v>
      </c>
      <c r="E100" s="6">
        <f t="shared" si="8"/>
        <v>-1.8097207859358547E-3</v>
      </c>
      <c r="F100" s="6">
        <f t="shared" si="9"/>
        <v>-1.8113603089485928E-3</v>
      </c>
      <c r="G100" s="6">
        <f t="shared" si="6"/>
        <v>15.640035656174264</v>
      </c>
      <c r="H100" s="6">
        <f t="shared" si="7"/>
        <v>0.25284775920844771</v>
      </c>
    </row>
    <row r="101" spans="1:8" x14ac:dyDescent="0.3">
      <c r="A101" s="7">
        <f>'Исходные данные'!H101</f>
        <v>42702</v>
      </c>
      <c r="B101" s="8">
        <f>'Исходные данные'!I101</f>
        <v>397.8</v>
      </c>
      <c r="C101" s="8">
        <f>'Исходные данные'!J101</f>
        <v>7844530</v>
      </c>
      <c r="D101" s="6">
        <f t="shared" si="5"/>
        <v>5.985949366419872</v>
      </c>
      <c r="E101" s="6">
        <f t="shared" si="8"/>
        <v>3.0303030303030273E-2</v>
      </c>
      <c r="F101" s="6">
        <f t="shared" si="9"/>
        <v>2.9852963149681128E-2</v>
      </c>
      <c r="G101" s="6">
        <f t="shared" si="6"/>
        <v>15.875327031583357</v>
      </c>
      <c r="H101" s="6">
        <f t="shared" si="7"/>
        <v>0.27230398270557915</v>
      </c>
    </row>
    <row r="102" spans="1:8" x14ac:dyDescent="0.3">
      <c r="A102" s="7">
        <f>'Исходные данные'!H102</f>
        <v>42709</v>
      </c>
      <c r="B102" s="8">
        <f>'Исходные данные'!I102</f>
        <v>417.3</v>
      </c>
      <c r="C102" s="8">
        <f>'Исходные данные'!J102</f>
        <v>8814440</v>
      </c>
      <c r="D102" s="6">
        <f t="shared" si="5"/>
        <v>6.0338053875975071</v>
      </c>
      <c r="E102" s="6">
        <f t="shared" si="8"/>
        <v>4.9019607843137254E-2</v>
      </c>
      <c r="F102" s="6">
        <f t="shared" si="9"/>
        <v>4.7856021177635141E-2</v>
      </c>
      <c r="G102" s="6">
        <f t="shared" si="6"/>
        <v>15.991901843718972</v>
      </c>
      <c r="H102" s="6">
        <f t="shared" si="7"/>
        <v>0.30473102186746492</v>
      </c>
    </row>
    <row r="103" spans="1:8" x14ac:dyDescent="0.3">
      <c r="A103" s="7">
        <f>'Исходные данные'!H103</f>
        <v>42716</v>
      </c>
      <c r="B103" s="8">
        <f>'Исходные данные'!I103</f>
        <v>403.35</v>
      </c>
      <c r="C103" s="8">
        <f>'Исходные данные'!J103</f>
        <v>14758410</v>
      </c>
      <c r="D103" s="6">
        <f t="shared" si="5"/>
        <v>5.9998046713829831</v>
      </c>
      <c r="E103" s="6">
        <f t="shared" si="8"/>
        <v>-3.3429187634795084E-2</v>
      </c>
      <c r="F103" s="6">
        <f t="shared" si="9"/>
        <v>-3.400071621452351E-2</v>
      </c>
      <c r="G103" s="6">
        <f t="shared" si="6"/>
        <v>16.507323647756763</v>
      </c>
      <c r="H103" s="6">
        <f t="shared" si="7"/>
        <v>0.28153321692857741</v>
      </c>
    </row>
    <row r="104" spans="1:8" x14ac:dyDescent="0.3">
      <c r="A104" s="7">
        <f>'Исходные данные'!H104</f>
        <v>42723</v>
      </c>
      <c r="B104" s="8">
        <f>'Исходные данные'!I104</f>
        <v>394.65</v>
      </c>
      <c r="C104" s="8">
        <f>'Исходные данные'!J104</f>
        <v>4826020</v>
      </c>
      <c r="D104" s="6">
        <f t="shared" si="5"/>
        <v>5.9779992961544117</v>
      </c>
      <c r="E104" s="6">
        <f t="shared" si="8"/>
        <v>-2.1569356638155561E-2</v>
      </c>
      <c r="F104" s="6">
        <f t="shared" si="9"/>
        <v>-2.1805375228572003E-2</v>
      </c>
      <c r="G104" s="6">
        <f t="shared" si="6"/>
        <v>15.389532669377342</v>
      </c>
      <c r="H104" s="6">
        <f t="shared" si="7"/>
        <v>0.26706576868712062</v>
      </c>
    </row>
    <row r="105" spans="1:8" x14ac:dyDescent="0.3">
      <c r="A105" s="7">
        <f>'Исходные данные'!H105</f>
        <v>42730</v>
      </c>
      <c r="B105" s="8">
        <f>'Исходные данные'!I105</f>
        <v>427</v>
      </c>
      <c r="C105" s="8">
        <f>'Исходные данные'!J105</f>
        <v>4599600</v>
      </c>
      <c r="D105" s="6">
        <f t="shared" si="5"/>
        <v>6.0567840132286248</v>
      </c>
      <c r="E105" s="6">
        <f t="shared" si="8"/>
        <v>8.1971367034080894E-2</v>
      </c>
      <c r="F105" s="6">
        <f t="shared" si="9"/>
        <v>7.8784717074213209E-2</v>
      </c>
      <c r="G105" s="6">
        <f t="shared" si="6"/>
        <v>15.341479901156648</v>
      </c>
      <c r="H105" s="6">
        <f t="shared" si="7"/>
        <v>0.32086139519414653</v>
      </c>
    </row>
    <row r="106" spans="1:8" x14ac:dyDescent="0.3">
      <c r="A106" s="7">
        <f>'Исходные данные'!H106</f>
        <v>42737</v>
      </c>
      <c r="B106" s="8">
        <f>'Исходные данные'!I106</f>
        <v>423.45</v>
      </c>
      <c r="C106" s="8">
        <f>'Исходные данные'!J106</f>
        <v>5390650</v>
      </c>
      <c r="D106" s="6">
        <f t="shared" si="5"/>
        <v>6.048435443367608</v>
      </c>
      <c r="E106" s="6">
        <f t="shared" si="8"/>
        <v>-8.3138173302107991E-3</v>
      </c>
      <c r="F106" s="6">
        <f t="shared" si="9"/>
        <v>-8.3485698610165048E-3</v>
      </c>
      <c r="G106" s="6">
        <f t="shared" si="6"/>
        <v>15.500176529306367</v>
      </c>
      <c r="H106" s="6">
        <f t="shared" si="7"/>
        <v>0.3149580111415981</v>
      </c>
    </row>
    <row r="107" spans="1:8" x14ac:dyDescent="0.3">
      <c r="A107" s="7">
        <f>'Исходные данные'!H107</f>
        <v>42744</v>
      </c>
      <c r="B107" s="8">
        <f>'Исходные данные'!I107</f>
        <v>433.1</v>
      </c>
      <c r="C107" s="8">
        <f>'Исходные данные'!J107</f>
        <v>4767350</v>
      </c>
      <c r="D107" s="6">
        <f t="shared" si="5"/>
        <v>6.0709686482205809</v>
      </c>
      <c r="E107" s="6">
        <f t="shared" si="8"/>
        <v>2.2788995158814582E-2</v>
      </c>
      <c r="F107" s="6">
        <f t="shared" si="9"/>
        <v>2.2533204852972957E-2</v>
      </c>
      <c r="G107" s="6">
        <f t="shared" si="6"/>
        <v>15.377301152930801</v>
      </c>
      <c r="H107" s="6">
        <f t="shared" si="7"/>
        <v>0.3310052382140185</v>
      </c>
    </row>
    <row r="108" spans="1:8" x14ac:dyDescent="0.3">
      <c r="A108" s="7">
        <f>'Исходные данные'!H108</f>
        <v>42751</v>
      </c>
      <c r="B108" s="8">
        <f>'Исходные данные'!I108</f>
        <v>411.15</v>
      </c>
      <c r="C108" s="8">
        <f>'Исходные данные'!J108</f>
        <v>4556370</v>
      </c>
      <c r="D108" s="6">
        <f t="shared" si="5"/>
        <v>6.0189581114169046</v>
      </c>
      <c r="E108" s="6">
        <f t="shared" si="8"/>
        <v>-5.0681135996305804E-2</v>
      </c>
      <c r="F108" s="6">
        <f t="shared" si="9"/>
        <v>-5.2010536803676545E-2</v>
      </c>
      <c r="G108" s="6">
        <f t="shared" si="6"/>
        <v>15.33203681184084</v>
      </c>
      <c r="H108" s="6">
        <f t="shared" si="7"/>
        <v>0.29450403259333163</v>
      </c>
    </row>
    <row r="109" spans="1:8" x14ac:dyDescent="0.3">
      <c r="A109" s="7">
        <f>'Исходные данные'!H109</f>
        <v>42758</v>
      </c>
      <c r="B109" s="8">
        <f>'Исходные данные'!I109</f>
        <v>435</v>
      </c>
      <c r="C109" s="8">
        <f>'Исходные данные'!J109</f>
        <v>6051970</v>
      </c>
      <c r="D109" s="6">
        <f t="shared" si="5"/>
        <v>6.0753460310886842</v>
      </c>
      <c r="E109" s="6">
        <f t="shared" si="8"/>
        <v>5.8008026267785541E-2</v>
      </c>
      <c r="F109" s="6">
        <f t="shared" si="9"/>
        <v>5.6387919671779682E-2</v>
      </c>
      <c r="G109" s="6">
        <f t="shared" si="6"/>
        <v>15.615894396839103</v>
      </c>
      <c r="H109" s="6">
        <f t="shared" si="7"/>
        <v>0.33416479587594583</v>
      </c>
    </row>
    <row r="110" spans="1:8" x14ac:dyDescent="0.3">
      <c r="A110" s="7">
        <f>'Исходные данные'!H110</f>
        <v>42765</v>
      </c>
      <c r="B110" s="8">
        <f>'Исходные данные'!I110</f>
        <v>404.4</v>
      </c>
      <c r="C110" s="8">
        <f>'Исходные данные'!J110</f>
        <v>6662870</v>
      </c>
      <c r="D110" s="6">
        <f t="shared" si="5"/>
        <v>6.0024044871463165</v>
      </c>
      <c r="E110" s="6">
        <f t="shared" si="8"/>
        <v>-7.0344827586206943E-2</v>
      </c>
      <c r="F110" s="6">
        <f t="shared" si="9"/>
        <v>-7.294154394236782E-2</v>
      </c>
      <c r="G110" s="6">
        <f t="shared" si="6"/>
        <v>15.712060880623435</v>
      </c>
      <c r="H110" s="6">
        <f t="shared" si="7"/>
        <v>0.28327928826806353</v>
      </c>
    </row>
    <row r="111" spans="1:8" x14ac:dyDescent="0.3">
      <c r="A111" s="7">
        <f>'Исходные данные'!H111</f>
        <v>42772</v>
      </c>
      <c r="B111" s="8">
        <f>'Исходные данные'!I111</f>
        <v>398.3</v>
      </c>
      <c r="C111" s="8">
        <f>'Исходные данные'!J111</f>
        <v>6200920</v>
      </c>
      <c r="D111" s="6">
        <f t="shared" si="5"/>
        <v>5.9872054901875984</v>
      </c>
      <c r="E111" s="6">
        <f t="shared" si="8"/>
        <v>-1.5084075173095861E-2</v>
      </c>
      <c r="F111" s="6">
        <f t="shared" si="9"/>
        <v>-1.5198996958717709E-2</v>
      </c>
      <c r="G111" s="6">
        <f t="shared" si="6"/>
        <v>15.640208226103818</v>
      </c>
      <c r="H111" s="6">
        <f t="shared" si="7"/>
        <v>0.27313544524819161</v>
      </c>
    </row>
    <row r="112" spans="1:8" x14ac:dyDescent="0.3">
      <c r="A112" s="7">
        <f>'Исходные данные'!H112</f>
        <v>42779</v>
      </c>
      <c r="B112" s="8">
        <f>'Исходные данные'!I112</f>
        <v>367.1</v>
      </c>
      <c r="C112" s="8">
        <f>'Исходные данные'!J112</f>
        <v>8627110</v>
      </c>
      <c r="D112" s="6">
        <f t="shared" si="5"/>
        <v>5.905634290502789</v>
      </c>
      <c r="E112" s="6">
        <f t="shared" si="8"/>
        <v>-7.8332914888275137E-2</v>
      </c>
      <c r="F112" s="6">
        <f t="shared" si="9"/>
        <v>-8.1571199684809859E-2</v>
      </c>
      <c r="G112" s="6">
        <f t="shared" si="6"/>
        <v>15.970420128643939</v>
      </c>
      <c r="H112" s="6">
        <f t="shared" si="7"/>
        <v>0.22125218258917442</v>
      </c>
    </row>
    <row r="113" spans="1:8" x14ac:dyDescent="0.3">
      <c r="A113" s="7">
        <f>'Исходные данные'!H113</f>
        <v>42786</v>
      </c>
      <c r="B113" s="8">
        <f>'Исходные данные'!I113</f>
        <v>360</v>
      </c>
      <c r="C113" s="8">
        <f>'Исходные данные'!J113</f>
        <v>4897890</v>
      </c>
      <c r="D113" s="6">
        <f t="shared" si="5"/>
        <v>5.8861040314501558</v>
      </c>
      <c r="E113" s="6">
        <f t="shared" si="8"/>
        <v>-1.9340779079270013E-2</v>
      </c>
      <c r="F113" s="6">
        <f t="shared" si="9"/>
        <v>-1.9530259052632979E-2</v>
      </c>
      <c r="G113" s="6">
        <f t="shared" si="6"/>
        <v>15.404315058095881</v>
      </c>
      <c r="H113" s="6">
        <f t="shared" si="7"/>
        <v>0.2094454144840775</v>
      </c>
    </row>
    <row r="114" spans="1:8" x14ac:dyDescent="0.3">
      <c r="A114" s="7">
        <f>'Исходные данные'!H114</f>
        <v>42793</v>
      </c>
      <c r="B114" s="8">
        <f>'Исходные данные'!I114</f>
        <v>364</v>
      </c>
      <c r="C114" s="8">
        <f>'Исходные данные'!J114</f>
        <v>10201700</v>
      </c>
      <c r="D114" s="6">
        <f t="shared" si="5"/>
        <v>5.8971538676367405</v>
      </c>
      <c r="E114" s="6">
        <f t="shared" si="8"/>
        <v>1.1111111111111112E-2</v>
      </c>
      <c r="F114" s="6">
        <f t="shared" si="9"/>
        <v>1.1049836186584935E-2</v>
      </c>
      <c r="G114" s="6">
        <f t="shared" si="6"/>
        <v>16.138064931033821</v>
      </c>
      <c r="H114" s="6">
        <f t="shared" si="7"/>
        <v>0.21609711482497715</v>
      </c>
    </row>
    <row r="115" spans="1:8" x14ac:dyDescent="0.3">
      <c r="A115" s="7">
        <f>'Исходные данные'!H115</f>
        <v>42800</v>
      </c>
      <c r="B115" s="8">
        <f>'Исходные данные'!I115</f>
        <v>341.1</v>
      </c>
      <c r="C115" s="8">
        <f>'Исходные данные'!J115</f>
        <v>7855710</v>
      </c>
      <c r="D115" s="6">
        <f t="shared" si="5"/>
        <v>5.8321756894246004</v>
      </c>
      <c r="E115" s="6">
        <f t="shared" si="8"/>
        <v>-6.2912087912087855E-2</v>
      </c>
      <c r="F115" s="6">
        <f t="shared" si="9"/>
        <v>-6.4978178212140608E-2</v>
      </c>
      <c r="G115" s="6">
        <f t="shared" si="6"/>
        <v>15.876751213874797</v>
      </c>
      <c r="H115" s="6">
        <f t="shared" si="7"/>
        <v>0.17801613037332673</v>
      </c>
    </row>
    <row r="116" spans="1:8" x14ac:dyDescent="0.3">
      <c r="A116" s="7">
        <f>'Исходные данные'!H116</f>
        <v>42807</v>
      </c>
      <c r="B116" s="8">
        <f>'Исходные данные'!I116</f>
        <v>368.7</v>
      </c>
      <c r="C116" s="8">
        <f>'Исходные данные'!J116</f>
        <v>10187630</v>
      </c>
      <c r="D116" s="6">
        <f t="shared" si="5"/>
        <v>5.9099833052400985</v>
      </c>
      <c r="E116" s="6">
        <f t="shared" si="8"/>
        <v>8.0914687774845978E-2</v>
      </c>
      <c r="F116" s="6">
        <f t="shared" si="9"/>
        <v>7.780761581549861E-2</v>
      </c>
      <c r="G116" s="6">
        <f t="shared" si="6"/>
        <v>16.136684797186035</v>
      </c>
      <c r="H116" s="6">
        <f t="shared" si="7"/>
        <v>0.22391286272553421</v>
      </c>
    </row>
    <row r="117" spans="1:8" x14ac:dyDescent="0.3">
      <c r="A117" s="7">
        <f>'Исходные данные'!H117</f>
        <v>42814</v>
      </c>
      <c r="B117" s="8">
        <f>'Исходные данные'!I117</f>
        <v>349</v>
      </c>
      <c r="C117" s="8">
        <f>'Исходные данные'!J117</f>
        <v>8759780</v>
      </c>
      <c r="D117" s="6">
        <f t="shared" si="5"/>
        <v>5.855071922202427</v>
      </c>
      <c r="E117" s="6">
        <f t="shared" si="8"/>
        <v>-5.3430973691347951E-2</v>
      </c>
      <c r="F117" s="6">
        <f t="shared" si="9"/>
        <v>-5.4911383037671659E-2</v>
      </c>
      <c r="G117" s="6">
        <f t="shared" si="6"/>
        <v>15.985681348441958</v>
      </c>
      <c r="H117" s="6">
        <f t="shared" si="7"/>
        <v>0.19115323854660349</v>
      </c>
    </row>
    <row r="118" spans="1:8" x14ac:dyDescent="0.3">
      <c r="A118" s="7">
        <f>'Исходные данные'!H118</f>
        <v>42821</v>
      </c>
      <c r="B118" s="8">
        <f>'Исходные данные'!I118</f>
        <v>347.65</v>
      </c>
      <c r="C118" s="8">
        <f>'Исходные данные'!J118</f>
        <v>8891320</v>
      </c>
      <c r="D118" s="6">
        <f t="shared" si="5"/>
        <v>5.851196226545027</v>
      </c>
      <c r="E118" s="6">
        <f t="shared" si="8"/>
        <v>-3.8681948424069421E-3</v>
      </c>
      <c r="F118" s="6">
        <f t="shared" si="9"/>
        <v>-3.8756956574004233E-3</v>
      </c>
      <c r="G118" s="6">
        <f t="shared" si="6"/>
        <v>16.000586077907631</v>
      </c>
      <c r="H118" s="6">
        <f t="shared" si="7"/>
        <v>0.18890828968154982</v>
      </c>
    </row>
    <row r="119" spans="1:8" x14ac:dyDescent="0.3">
      <c r="A119" s="7">
        <f>'Исходные данные'!H119</f>
        <v>42828</v>
      </c>
      <c r="B119" s="8">
        <f>'Исходные данные'!I119</f>
        <v>357.7</v>
      </c>
      <c r="C119" s="8">
        <f>'Исходные данные'!J119</f>
        <v>7537080</v>
      </c>
      <c r="D119" s="6">
        <f t="shared" si="5"/>
        <v>5.879694646264972</v>
      </c>
      <c r="E119" s="6">
        <f t="shared" si="8"/>
        <v>2.8908384869840393E-2</v>
      </c>
      <c r="F119" s="6">
        <f t="shared" si="9"/>
        <v>2.8498419719945243E-2</v>
      </c>
      <c r="G119" s="6">
        <f t="shared" si="6"/>
        <v>15.835345397072048</v>
      </c>
      <c r="H119" s="6">
        <f t="shared" si="7"/>
        <v>0.2056206867880602</v>
      </c>
    </row>
    <row r="120" spans="1:8" x14ac:dyDescent="0.3">
      <c r="A120" s="7">
        <f>'Исходные данные'!H120</f>
        <v>42835</v>
      </c>
      <c r="B120" s="8">
        <f>'Исходные данные'!I120</f>
        <v>325</v>
      </c>
      <c r="C120" s="8">
        <f>'Исходные данные'!J120</f>
        <v>6594390</v>
      </c>
      <c r="D120" s="6">
        <f t="shared" si="5"/>
        <v>5.7838251823297373</v>
      </c>
      <c r="E120" s="6">
        <f t="shared" si="8"/>
        <v>-9.1417388873357527E-2</v>
      </c>
      <c r="F120" s="6">
        <f t="shared" si="9"/>
        <v>-9.5869463935234489E-2</v>
      </c>
      <c r="G120" s="6">
        <f t="shared" si="6"/>
        <v>15.701729845541815</v>
      </c>
      <c r="H120" s="6">
        <f t="shared" si="7"/>
        <v>0.15124303650120563</v>
      </c>
    </row>
    <row r="121" spans="1:8" x14ac:dyDescent="0.3">
      <c r="A121" s="7">
        <f>'Исходные данные'!H121</f>
        <v>42842</v>
      </c>
      <c r="B121" s="8">
        <f>'Исходные данные'!I121</f>
        <v>326.85000000000002</v>
      </c>
      <c r="C121" s="8">
        <f>'Исходные данные'!J121</f>
        <v>5896220</v>
      </c>
      <c r="D121" s="6">
        <f t="shared" si="5"/>
        <v>5.7895013500587389</v>
      </c>
      <c r="E121" s="6">
        <f t="shared" si="8"/>
        <v>5.6923076923077621E-3</v>
      </c>
      <c r="F121" s="6">
        <f t="shared" si="9"/>
        <v>5.6761677290010594E-3</v>
      </c>
      <c r="G121" s="6">
        <f t="shared" si="6"/>
        <v>15.589822025588017</v>
      </c>
      <c r="H121" s="6">
        <f t="shared" si="7"/>
        <v>0.15431944790887175</v>
      </c>
    </row>
    <row r="122" spans="1:8" x14ac:dyDescent="0.3">
      <c r="A122" s="7">
        <f>'Исходные данные'!H122</f>
        <v>42849</v>
      </c>
      <c r="B122" s="8">
        <f>'Исходные данные'!I122</f>
        <v>377</v>
      </c>
      <c r="C122" s="8">
        <f>'Исходные данные'!J122</f>
        <v>10187990</v>
      </c>
      <c r="D122" s="6">
        <f t="shared" si="5"/>
        <v>5.9322451874480109</v>
      </c>
      <c r="E122" s="6">
        <f t="shared" si="8"/>
        <v>0.15343429707817033</v>
      </c>
      <c r="F122" s="6">
        <f t="shared" si="9"/>
        <v>0.14274383738927213</v>
      </c>
      <c r="G122" s="6">
        <f t="shared" si="6"/>
        <v>16.136720133534084</v>
      </c>
      <c r="H122" s="6">
        <f t="shared" si="7"/>
        <v>0.237715140932901</v>
      </c>
    </row>
    <row r="123" spans="1:8" x14ac:dyDescent="0.3">
      <c r="A123" s="7">
        <f>'Исходные данные'!H123</f>
        <v>42856</v>
      </c>
      <c r="B123" s="8">
        <f>'Исходные данные'!I123</f>
        <v>368.3</v>
      </c>
      <c r="C123" s="8">
        <f>'Исходные данные'!J123</f>
        <v>5512400</v>
      </c>
      <c r="D123" s="6">
        <f t="shared" si="5"/>
        <v>5.9088978234510199</v>
      </c>
      <c r="E123" s="6">
        <f t="shared" si="8"/>
        <v>-2.3076923076923047E-2</v>
      </c>
      <c r="F123" s="6">
        <f t="shared" si="9"/>
        <v>-2.3347363996991062E-2</v>
      </c>
      <c r="G123" s="6">
        <f t="shared" si="6"/>
        <v>15.522510657983126</v>
      </c>
      <c r="H123" s="6">
        <f t="shared" si="7"/>
        <v>0.22324769269144429</v>
      </c>
    </row>
    <row r="124" spans="1:8" x14ac:dyDescent="0.3">
      <c r="A124" s="7">
        <f>'Исходные данные'!H124</f>
        <v>42863</v>
      </c>
      <c r="B124" s="8">
        <f>'Исходные данные'!I124</f>
        <v>375.5</v>
      </c>
      <c r="C124" s="8">
        <f>'Исходные данные'!J124</f>
        <v>4036710</v>
      </c>
      <c r="D124" s="6">
        <f t="shared" si="5"/>
        <v>5.928258471204189</v>
      </c>
      <c r="E124" s="6">
        <f t="shared" si="8"/>
        <v>1.9549280477871269E-2</v>
      </c>
      <c r="F124" s="6">
        <f t="shared" si="9"/>
        <v>1.9360647753169709E-2</v>
      </c>
      <c r="G124" s="6">
        <f t="shared" si="6"/>
        <v>15.210940561733356</v>
      </c>
      <c r="H124" s="6">
        <f t="shared" si="7"/>
        <v>0.23522075330506362</v>
      </c>
    </row>
    <row r="125" spans="1:8" x14ac:dyDescent="0.3">
      <c r="A125" s="7">
        <f>'Исходные данные'!H125</f>
        <v>42870</v>
      </c>
      <c r="B125" s="8">
        <f>'Исходные данные'!I125</f>
        <v>392.25</v>
      </c>
      <c r="C125" s="8">
        <f>'Исходные данные'!J125</f>
        <v>9665870</v>
      </c>
      <c r="D125" s="6">
        <f t="shared" si="5"/>
        <v>5.9718993916131415</v>
      </c>
      <c r="E125" s="6">
        <f t="shared" si="8"/>
        <v>4.4607190412782959E-2</v>
      </c>
      <c r="F125" s="6">
        <f t="shared" si="9"/>
        <v>4.3640920408952524E-2</v>
      </c>
      <c r="G125" s="6">
        <f t="shared" si="6"/>
        <v>16.084111682093333</v>
      </c>
      <c r="H125" s="6">
        <f t="shared" si="7"/>
        <v>0.26307474848258089</v>
      </c>
    </row>
    <row r="126" spans="1:8" x14ac:dyDescent="0.3">
      <c r="A126" s="7">
        <f>'Исходные данные'!H126</f>
        <v>42877</v>
      </c>
      <c r="B126" s="8">
        <f>'Исходные данные'!I126</f>
        <v>388</v>
      </c>
      <c r="C126" s="8">
        <f>'Исходные данные'!J126</f>
        <v>6569110</v>
      </c>
      <c r="D126" s="6">
        <f t="shared" si="5"/>
        <v>5.9610053396232736</v>
      </c>
      <c r="E126" s="6">
        <f t="shared" si="8"/>
        <v>-1.0834926704907584E-2</v>
      </c>
      <c r="F126" s="6">
        <f t="shared" si="9"/>
        <v>-1.0894051989868547E-2</v>
      </c>
      <c r="G126" s="6">
        <f t="shared" si="6"/>
        <v>15.697888917053332</v>
      </c>
      <c r="H126" s="6">
        <f t="shared" si="7"/>
        <v>0.25600731687037503</v>
      </c>
    </row>
    <row r="127" spans="1:8" x14ac:dyDescent="0.3">
      <c r="A127" s="7">
        <f>'Исходные данные'!H127</f>
        <v>42884</v>
      </c>
      <c r="B127" s="8">
        <f>'Исходные данные'!I127</f>
        <v>380.3</v>
      </c>
      <c r="C127" s="8">
        <f>'Исходные данные'!J127</f>
        <v>13626630</v>
      </c>
      <c r="D127" s="6">
        <f t="shared" si="5"/>
        <v>5.9409604149342137</v>
      </c>
      <c r="E127" s="6">
        <f t="shared" si="8"/>
        <v>-1.9845360824742239E-2</v>
      </c>
      <c r="F127" s="6">
        <f t="shared" si="9"/>
        <v>-2.0044924689059395E-2</v>
      </c>
      <c r="G127" s="6">
        <f t="shared" si="6"/>
        <v>16.427536524385644</v>
      </c>
      <c r="H127" s="6">
        <f t="shared" si="7"/>
        <v>0.24320279371414322</v>
      </c>
    </row>
    <row r="128" spans="1:8" x14ac:dyDescent="0.3">
      <c r="A128" s="7">
        <f>'Исходные данные'!H128</f>
        <v>42891</v>
      </c>
      <c r="B128" s="8">
        <f>'Исходные данные'!I128</f>
        <v>360</v>
      </c>
      <c r="C128" s="8">
        <f>'Исходные данные'!J128</f>
        <v>8905290</v>
      </c>
      <c r="D128" s="6">
        <f t="shared" si="5"/>
        <v>5.8861040314501558</v>
      </c>
      <c r="E128" s="6">
        <f t="shared" si="8"/>
        <v>-5.3378911385748122E-2</v>
      </c>
      <c r="F128" s="6">
        <f t="shared" si="9"/>
        <v>-5.4856383484058323E-2</v>
      </c>
      <c r="G128" s="6">
        <f t="shared" si="6"/>
        <v>16.00215604014981</v>
      </c>
      <c r="H128" s="6">
        <f t="shared" si="7"/>
        <v>0.2094454144840775</v>
      </c>
    </row>
    <row r="129" spans="1:8" x14ac:dyDescent="0.3">
      <c r="A129" s="7">
        <f>'Исходные данные'!H129</f>
        <v>42898</v>
      </c>
      <c r="B129" s="8">
        <f>'Исходные данные'!I129</f>
        <v>350.1</v>
      </c>
      <c r="C129" s="8">
        <f>'Исходные данные'!J129</f>
        <v>11423330</v>
      </c>
      <c r="D129" s="6">
        <f t="shared" si="5"/>
        <v>5.85821882796062</v>
      </c>
      <c r="E129" s="6">
        <f t="shared" si="8"/>
        <v>-2.7499999999999938E-2</v>
      </c>
      <c r="F129" s="6">
        <f t="shared" si="9"/>
        <v>-2.7885203489535663E-2</v>
      </c>
      <c r="G129" s="6">
        <f t="shared" si="6"/>
        <v>16.25116831338223</v>
      </c>
      <c r="H129" s="6">
        <f t="shared" si="7"/>
        <v>0.19298245614035092</v>
      </c>
    </row>
    <row r="130" spans="1:8" x14ac:dyDescent="0.3">
      <c r="A130" s="7">
        <f>'Исходные данные'!H130</f>
        <v>42905</v>
      </c>
      <c r="B130" s="8">
        <f>'Исходные данные'!I130</f>
        <v>371.85</v>
      </c>
      <c r="C130" s="8">
        <f>'Исходные данные'!J130</f>
        <v>5802690</v>
      </c>
      <c r="D130" s="6">
        <f t="shared" si="5"/>
        <v>5.9184905471493092</v>
      </c>
      <c r="E130" s="6">
        <f t="shared" si="8"/>
        <v>6.2125107112253636E-2</v>
      </c>
      <c r="F130" s="6">
        <f t="shared" si="9"/>
        <v>6.0271719188689281E-2</v>
      </c>
      <c r="G130" s="6">
        <f t="shared" si="6"/>
        <v>15.573832161101318</v>
      </c>
      <c r="H130" s="6">
        <f t="shared" si="7"/>
        <v>0.22915107674399274</v>
      </c>
    </row>
    <row r="131" spans="1:8" x14ac:dyDescent="0.3">
      <c r="A131" s="7">
        <f>'Исходные данные'!H131</f>
        <v>42912</v>
      </c>
      <c r="B131" s="8">
        <f>'Исходные данные'!I131</f>
        <v>375.6</v>
      </c>
      <c r="C131" s="8">
        <f>'Исходные данные'!J131</f>
        <v>5286370</v>
      </c>
      <c r="D131" s="6">
        <f t="shared" ref="D131:D194" si="10">LN(B131)</f>
        <v>5.9285247473341078</v>
      </c>
      <c r="E131" s="6">
        <f t="shared" si="8"/>
        <v>1.0084711577248891E-2</v>
      </c>
      <c r="F131" s="6">
        <f t="shared" si="9"/>
        <v>1.0034200184798635E-2</v>
      </c>
      <c r="G131" s="6">
        <f t="shared" ref="G131:G194" si="11">LN(C131)</f>
        <v>15.480642367913171</v>
      </c>
      <c r="H131" s="6">
        <f t="shared" ref="H131:H194" si="12" xml:space="preserve"> (B131 - MIN($B$2:$B$268)) / (MAX($B$2:$B$268) - MIN($B$2:$B$268))</f>
        <v>0.23538704581358616</v>
      </c>
    </row>
    <row r="132" spans="1:8" x14ac:dyDescent="0.3">
      <c r="A132" s="7">
        <f>'Исходные данные'!H132</f>
        <v>42919</v>
      </c>
      <c r="B132" s="8">
        <f>'Исходные данные'!I132</f>
        <v>369.1</v>
      </c>
      <c r="C132" s="8">
        <f>'Исходные данные'!J132</f>
        <v>7567750</v>
      </c>
      <c r="D132" s="6">
        <f t="shared" si="10"/>
        <v>5.9110676100359534</v>
      </c>
      <c r="E132" s="6">
        <f t="shared" ref="E132:E195" si="13" xml:space="preserve"> (B132 - B131) / B131</f>
        <v>-1.7305644302449415E-2</v>
      </c>
      <c r="F132" s="6">
        <f t="shared" ref="F132:F195" si="14">LN(E132+1)</f>
        <v>-1.745713729815495E-2</v>
      </c>
      <c r="G132" s="6">
        <f t="shared" si="11"/>
        <v>15.839406355341584</v>
      </c>
      <c r="H132" s="6">
        <f t="shared" si="12"/>
        <v>0.22457803275962424</v>
      </c>
    </row>
    <row r="133" spans="1:8" x14ac:dyDescent="0.3">
      <c r="A133" s="7">
        <f>'Исходные данные'!H133</f>
        <v>42926</v>
      </c>
      <c r="B133" s="8">
        <f>'Исходные данные'!I133</f>
        <v>378</v>
      </c>
      <c r="C133" s="8">
        <f>'Исходные данные'!J133</f>
        <v>4853170</v>
      </c>
      <c r="D133" s="6">
        <f t="shared" si="10"/>
        <v>5.934894195619588</v>
      </c>
      <c r="E133" s="6">
        <f t="shared" si="13"/>
        <v>2.4112706583581622E-2</v>
      </c>
      <c r="F133" s="6">
        <f t="shared" si="14"/>
        <v>2.3826585583634676E-2</v>
      </c>
      <c r="G133" s="6">
        <f t="shared" si="11"/>
        <v>15.395142657652247</v>
      </c>
      <c r="H133" s="6">
        <f t="shared" si="12"/>
        <v>0.23937806601812589</v>
      </c>
    </row>
    <row r="134" spans="1:8" x14ac:dyDescent="0.3">
      <c r="A134" s="7">
        <f>'Исходные данные'!H134</f>
        <v>42933</v>
      </c>
      <c r="B134" s="8">
        <f>'Исходные данные'!I134</f>
        <v>385.1</v>
      </c>
      <c r="C134" s="8">
        <f>'Исходные данные'!J134</f>
        <v>6160910</v>
      </c>
      <c r="D134" s="6">
        <f t="shared" si="10"/>
        <v>5.9535030408208636</v>
      </c>
      <c r="E134" s="6">
        <f t="shared" si="13"/>
        <v>1.8783068783068842E-2</v>
      </c>
      <c r="F134" s="6">
        <f t="shared" si="14"/>
        <v>1.8608845201275526E-2</v>
      </c>
      <c r="G134" s="6">
        <f t="shared" si="11"/>
        <v>15.633735051871831</v>
      </c>
      <c r="H134" s="6">
        <f t="shared" si="12"/>
        <v>0.25118483412322279</v>
      </c>
    </row>
    <row r="135" spans="1:8" x14ac:dyDescent="0.3">
      <c r="A135" s="7">
        <f>'Исходные данные'!H135</f>
        <v>42940</v>
      </c>
      <c r="B135" s="8">
        <f>'Исходные данные'!I135</f>
        <v>379</v>
      </c>
      <c r="C135" s="8">
        <f>'Исходные данные'!J135</f>
        <v>7225660</v>
      </c>
      <c r="D135" s="6">
        <f t="shared" si="10"/>
        <v>5.9375362050824263</v>
      </c>
      <c r="E135" s="6">
        <f t="shared" si="13"/>
        <v>-1.5840041547650018E-2</v>
      </c>
      <c r="F135" s="6">
        <f t="shared" si="14"/>
        <v>-1.5966835738436963E-2</v>
      </c>
      <c r="G135" s="6">
        <f t="shared" si="11"/>
        <v>15.793149137271628</v>
      </c>
      <c r="H135" s="6">
        <f t="shared" si="12"/>
        <v>0.24104099110335081</v>
      </c>
    </row>
    <row r="136" spans="1:8" x14ac:dyDescent="0.3">
      <c r="A136" s="7">
        <f>'Исходные данные'!H136</f>
        <v>42947</v>
      </c>
      <c r="B136" s="8">
        <f>'Исходные данные'!I136</f>
        <v>382.95</v>
      </c>
      <c r="C136" s="8">
        <f>'Исходные данные'!J136</f>
        <v>5465210</v>
      </c>
      <c r="D136" s="6">
        <f t="shared" si="10"/>
        <v>5.9479044323556023</v>
      </c>
      <c r="E136" s="6">
        <f t="shared" si="13"/>
        <v>1.0422163588390472E-2</v>
      </c>
      <c r="F136" s="6">
        <f t="shared" si="14"/>
        <v>1.0368227273176218E-2</v>
      </c>
      <c r="G136" s="6">
        <f t="shared" si="11"/>
        <v>15.513913105203999</v>
      </c>
      <c r="H136" s="6">
        <f t="shared" si="12"/>
        <v>0.24760954518998918</v>
      </c>
    </row>
    <row r="137" spans="1:8" x14ac:dyDescent="0.3">
      <c r="A137" s="7">
        <f>'Исходные данные'!H137</f>
        <v>42954</v>
      </c>
      <c r="B137" s="8">
        <f>'Исходные данные'!I137</f>
        <v>379.45</v>
      </c>
      <c r="C137" s="8">
        <f>'Исходные данные'!J137</f>
        <v>5694130</v>
      </c>
      <c r="D137" s="6">
        <f t="shared" si="10"/>
        <v>5.938722835849922</v>
      </c>
      <c r="E137" s="6">
        <f t="shared" si="13"/>
        <v>-9.1395743569656612E-3</v>
      </c>
      <c r="F137" s="6">
        <f t="shared" si="14"/>
        <v>-9.1815965056807058E-3</v>
      </c>
      <c r="G137" s="6">
        <f t="shared" si="11"/>
        <v>15.554946377609724</v>
      </c>
      <c r="H137" s="6">
        <f t="shared" si="12"/>
        <v>0.24178930739170201</v>
      </c>
    </row>
    <row r="138" spans="1:8" x14ac:dyDescent="0.3">
      <c r="A138" s="7">
        <f>'Исходные данные'!H138</f>
        <v>42961</v>
      </c>
      <c r="B138" s="8">
        <f>'Исходные данные'!I138</f>
        <v>380.95</v>
      </c>
      <c r="C138" s="8">
        <f>'Исходные данные'!J138</f>
        <v>4071800</v>
      </c>
      <c r="D138" s="6">
        <f t="shared" si="10"/>
        <v>5.9426681329190183</v>
      </c>
      <c r="E138" s="6">
        <f t="shared" si="13"/>
        <v>3.9530899986823034E-3</v>
      </c>
      <c r="F138" s="6">
        <f t="shared" si="14"/>
        <v>3.9452970690969083E-3</v>
      </c>
      <c r="G138" s="6">
        <f t="shared" si="11"/>
        <v>15.219595720092714</v>
      </c>
      <c r="H138" s="6">
        <f t="shared" si="12"/>
        <v>0.24428369501953937</v>
      </c>
    </row>
    <row r="139" spans="1:8" x14ac:dyDescent="0.3">
      <c r="A139" s="7">
        <f>'Исходные данные'!H139</f>
        <v>42968</v>
      </c>
      <c r="B139" s="8">
        <f>'Исходные данные'!I139</f>
        <v>385.5</v>
      </c>
      <c r="C139" s="8">
        <f>'Исходные данные'!J139</f>
        <v>3622960</v>
      </c>
      <c r="D139" s="6">
        <f t="shared" si="10"/>
        <v>5.9545411930033838</v>
      </c>
      <c r="E139" s="6">
        <f t="shared" si="13"/>
        <v>1.1943824648904085E-2</v>
      </c>
      <c r="F139" s="6">
        <f t="shared" si="14"/>
        <v>1.1873060084365561E-2</v>
      </c>
      <c r="G139" s="6">
        <f t="shared" si="11"/>
        <v>15.102801929242156</v>
      </c>
      <c r="H139" s="6">
        <f t="shared" si="12"/>
        <v>0.25185000415731273</v>
      </c>
    </row>
    <row r="140" spans="1:8" x14ac:dyDescent="0.3">
      <c r="A140" s="7">
        <f>'Исходные данные'!H140</f>
        <v>42975</v>
      </c>
      <c r="B140" s="8">
        <f>'Исходные данные'!I140</f>
        <v>386.15</v>
      </c>
      <c r="C140" s="8">
        <f>'Исходные данные'!J140</f>
        <v>6532490</v>
      </c>
      <c r="D140" s="6">
        <f t="shared" si="10"/>
        <v>5.9562258950152724</v>
      </c>
      <c r="E140" s="6">
        <f t="shared" si="13"/>
        <v>1.6861219195848957E-3</v>
      </c>
      <c r="F140" s="6">
        <f t="shared" si="14"/>
        <v>1.6847020118886909E-3</v>
      </c>
      <c r="G140" s="6">
        <f t="shared" si="11"/>
        <v>15.692298745568232</v>
      </c>
      <c r="H140" s="6">
        <f t="shared" si="12"/>
        <v>0.25293090546270891</v>
      </c>
    </row>
    <row r="141" spans="1:8" x14ac:dyDescent="0.3">
      <c r="A141" s="7">
        <f>'Исходные данные'!H141</f>
        <v>42982</v>
      </c>
      <c r="B141" s="8">
        <f>'Исходные данные'!I141</f>
        <v>395.85</v>
      </c>
      <c r="C141" s="8">
        <f>'Исходные данные'!J141</f>
        <v>5965420</v>
      </c>
      <c r="D141" s="6">
        <f t="shared" si="10"/>
        <v>5.981035351617443</v>
      </c>
      <c r="E141" s="6">
        <f t="shared" si="13"/>
        <v>2.5119772109284077E-2</v>
      </c>
      <c r="F141" s="6">
        <f t="shared" si="14"/>
        <v>2.4809456602170103E-2</v>
      </c>
      <c r="G141" s="6">
        <f t="shared" si="11"/>
        <v>15.601490021764688</v>
      </c>
      <c r="H141" s="6">
        <f t="shared" si="12"/>
        <v>0.26906127878939062</v>
      </c>
    </row>
    <row r="142" spans="1:8" x14ac:dyDescent="0.3">
      <c r="A142" s="7">
        <f>'Исходные данные'!H142</f>
        <v>42989</v>
      </c>
      <c r="B142" s="8">
        <f>'Исходные данные'!I142</f>
        <v>396.6</v>
      </c>
      <c r="C142" s="8">
        <f>'Исходные данные'!J142</f>
        <v>7755600</v>
      </c>
      <c r="D142" s="6">
        <f t="shared" si="10"/>
        <v>5.9829282160856954</v>
      </c>
      <c r="E142" s="6">
        <f t="shared" si="13"/>
        <v>1.89465706707086E-3</v>
      </c>
      <c r="F142" s="6">
        <f t="shared" si="14"/>
        <v>1.8928644682527913E-3</v>
      </c>
      <c r="G142" s="6">
        <f t="shared" si="11"/>
        <v>15.863925721038987</v>
      </c>
      <c r="H142" s="6">
        <f t="shared" si="12"/>
        <v>0.27030847260330926</v>
      </c>
    </row>
    <row r="143" spans="1:8" x14ac:dyDescent="0.3">
      <c r="A143" s="7">
        <f>'Исходные данные'!H143</f>
        <v>42996</v>
      </c>
      <c r="B143" s="8">
        <f>'Исходные данные'!I143</f>
        <v>402.35</v>
      </c>
      <c r="C143" s="8">
        <f>'Исходные данные'!J143</f>
        <v>6977450</v>
      </c>
      <c r="D143" s="6">
        <f t="shared" si="10"/>
        <v>5.9973223565921421</v>
      </c>
      <c r="E143" s="6">
        <f t="shared" si="13"/>
        <v>1.4498234997478567E-2</v>
      </c>
      <c r="F143" s="6">
        <f t="shared" si="14"/>
        <v>1.4394140506446162E-2</v>
      </c>
      <c r="G143" s="6">
        <f t="shared" si="11"/>
        <v>15.758194078476578</v>
      </c>
      <c r="H143" s="6">
        <f t="shared" si="12"/>
        <v>0.27987029184335249</v>
      </c>
    </row>
    <row r="144" spans="1:8" x14ac:dyDescent="0.3">
      <c r="A144" s="7">
        <f>'Исходные данные'!H144</f>
        <v>43003</v>
      </c>
      <c r="B144" s="8">
        <f>'Исходные данные'!I144</f>
        <v>411.25</v>
      </c>
      <c r="C144" s="8">
        <f>'Исходные данные'!J144</f>
        <v>5706490</v>
      </c>
      <c r="D144" s="6">
        <f t="shared" si="10"/>
        <v>6.0192013020795816</v>
      </c>
      <c r="E144" s="6">
        <f t="shared" si="13"/>
        <v>2.2120044737169074E-2</v>
      </c>
      <c r="F144" s="6">
        <f t="shared" si="14"/>
        <v>2.1878945487439672E-2</v>
      </c>
      <c r="G144" s="6">
        <f t="shared" si="11"/>
        <v>15.557114681586627</v>
      </c>
      <c r="H144" s="6">
        <f t="shared" si="12"/>
        <v>0.2946703251018542</v>
      </c>
    </row>
    <row r="145" spans="1:8" x14ac:dyDescent="0.3">
      <c r="A145" s="7">
        <f>'Исходные данные'!H145</f>
        <v>43010</v>
      </c>
      <c r="B145" s="8">
        <f>'Исходные данные'!I145</f>
        <v>425</v>
      </c>
      <c r="C145" s="8">
        <f>'Исходные данные'!J145</f>
        <v>5186210</v>
      </c>
      <c r="D145" s="6">
        <f t="shared" si="10"/>
        <v>6.0520891689244172</v>
      </c>
      <c r="E145" s="6">
        <f t="shared" si="13"/>
        <v>3.3434650455927049E-2</v>
      </c>
      <c r="F145" s="6">
        <f t="shared" si="14"/>
        <v>3.288786684483521E-2</v>
      </c>
      <c r="G145" s="6">
        <f t="shared" si="11"/>
        <v>15.461513737897615</v>
      </c>
      <c r="H145" s="6">
        <f t="shared" si="12"/>
        <v>0.31753554502369669</v>
      </c>
    </row>
    <row r="146" spans="1:8" x14ac:dyDescent="0.3">
      <c r="A146" s="7">
        <f>'Исходные данные'!H146</f>
        <v>43017</v>
      </c>
      <c r="B146" s="8">
        <f>'Исходные данные'!I146</f>
        <v>430.2</v>
      </c>
      <c r="C146" s="8">
        <f>'Исходные данные'!J146</f>
        <v>3722540</v>
      </c>
      <c r="D146" s="6">
        <f t="shared" si="10"/>
        <v>6.0642502168336296</v>
      </c>
      <c r="E146" s="6">
        <f t="shared" si="13"/>
        <v>1.2235294117647032E-2</v>
      </c>
      <c r="F146" s="6">
        <f t="shared" si="14"/>
        <v>1.2161047909212908E-2</v>
      </c>
      <c r="G146" s="6">
        <f t="shared" si="11"/>
        <v>15.129916788949325</v>
      </c>
      <c r="H146" s="6">
        <f t="shared" si="12"/>
        <v>0.3261827554668662</v>
      </c>
    </row>
    <row r="147" spans="1:8" x14ac:dyDescent="0.3">
      <c r="A147" s="7">
        <f>'Исходные данные'!H147</f>
        <v>43024</v>
      </c>
      <c r="B147" s="8">
        <f>'Исходные данные'!I147</f>
        <v>424.85</v>
      </c>
      <c r="C147" s="8">
        <f>'Исходные данные'!J147</f>
        <v>5132530</v>
      </c>
      <c r="D147" s="6">
        <f t="shared" si="10"/>
        <v>6.0517361654495501</v>
      </c>
      <c r="E147" s="6">
        <f t="shared" si="13"/>
        <v>-1.2436076243607545E-2</v>
      </c>
      <c r="F147" s="6">
        <f t="shared" si="14"/>
        <v>-1.2514051384079251E-2</v>
      </c>
      <c r="G147" s="6">
        <f t="shared" si="11"/>
        <v>15.451109272962867</v>
      </c>
      <c r="H147" s="6">
        <f t="shared" si="12"/>
        <v>0.31728610626091303</v>
      </c>
    </row>
    <row r="148" spans="1:8" x14ac:dyDescent="0.3">
      <c r="A148" s="7">
        <f>'Исходные данные'!H148</f>
        <v>43031</v>
      </c>
      <c r="B148" s="8">
        <f>'Исходные данные'!I148</f>
        <v>419.85</v>
      </c>
      <c r="C148" s="8">
        <f>'Исходные данные'!J148</f>
        <v>5214020</v>
      </c>
      <c r="D148" s="6">
        <f t="shared" si="10"/>
        <v>6.0398975046295726</v>
      </c>
      <c r="E148" s="6">
        <f t="shared" si="13"/>
        <v>-1.1768859597505002E-2</v>
      </c>
      <c r="F148" s="6">
        <f t="shared" si="14"/>
        <v>-1.1838660819978078E-2</v>
      </c>
      <c r="G148" s="6">
        <f t="shared" si="11"/>
        <v>15.466861709294848</v>
      </c>
      <c r="H148" s="6">
        <f t="shared" si="12"/>
        <v>0.30897148083478848</v>
      </c>
    </row>
    <row r="149" spans="1:8" x14ac:dyDescent="0.3">
      <c r="A149" s="7">
        <f>'Исходные данные'!H149</f>
        <v>43038</v>
      </c>
      <c r="B149" s="8">
        <f>'Исходные данные'!I149</f>
        <v>437.5</v>
      </c>
      <c r="C149" s="8">
        <f>'Исходные данные'!J149</f>
        <v>7229250</v>
      </c>
      <c r="D149" s="6">
        <f t="shared" si="10"/>
        <v>6.0810767057976687</v>
      </c>
      <c r="E149" s="6">
        <f t="shared" si="13"/>
        <v>4.2038823389305646E-2</v>
      </c>
      <c r="F149" s="6">
        <f t="shared" si="14"/>
        <v>4.1179201168096848E-2</v>
      </c>
      <c r="G149" s="6">
        <f t="shared" si="11"/>
        <v>15.793645854314324</v>
      </c>
      <c r="H149" s="6">
        <f t="shared" si="12"/>
        <v>0.33832210858900807</v>
      </c>
    </row>
    <row r="150" spans="1:8" x14ac:dyDescent="0.3">
      <c r="A150" s="7">
        <f>'Исходные данные'!H150</f>
        <v>43045</v>
      </c>
      <c r="B150" s="8">
        <f>'Исходные данные'!I150</f>
        <v>487</v>
      </c>
      <c r="C150" s="8">
        <f>'Исходные данные'!J150</f>
        <v>9324390</v>
      </c>
      <c r="D150" s="6">
        <f t="shared" si="10"/>
        <v>6.1882641230825897</v>
      </c>
      <c r="E150" s="6">
        <f t="shared" si="13"/>
        <v>0.11314285714285714</v>
      </c>
      <c r="F150" s="6">
        <f t="shared" si="14"/>
        <v>0.10718741728492073</v>
      </c>
      <c r="G150" s="6">
        <f t="shared" si="11"/>
        <v>16.048144105804866</v>
      </c>
      <c r="H150" s="6">
        <f t="shared" si="12"/>
        <v>0.42063690030764117</v>
      </c>
    </row>
    <row r="151" spans="1:8" x14ac:dyDescent="0.3">
      <c r="A151" s="7">
        <f>'Исходные данные'!H151</f>
        <v>43052</v>
      </c>
      <c r="B151" s="8">
        <f>'Исходные данные'!I151</f>
        <v>468.85</v>
      </c>
      <c r="C151" s="8">
        <f>'Исходные данные'!J151</f>
        <v>6620390</v>
      </c>
      <c r="D151" s="6">
        <f t="shared" si="10"/>
        <v>6.1502828878656342</v>
      </c>
      <c r="E151" s="6">
        <f t="shared" si="13"/>
        <v>-3.726899383983568E-2</v>
      </c>
      <c r="F151" s="6">
        <f t="shared" si="14"/>
        <v>-3.7981235216955615E-2</v>
      </c>
      <c r="G151" s="6">
        <f t="shared" si="11"/>
        <v>15.705664838564632</v>
      </c>
      <c r="H151" s="6">
        <f t="shared" si="12"/>
        <v>0.39045481001080912</v>
      </c>
    </row>
    <row r="152" spans="1:8" x14ac:dyDescent="0.3">
      <c r="A152" s="7">
        <f>'Исходные данные'!H152</f>
        <v>43059</v>
      </c>
      <c r="B152" s="8">
        <f>'Исходные данные'!I152</f>
        <v>479.5</v>
      </c>
      <c r="C152" s="8">
        <f>'Исходные данные'!J152</f>
        <v>4702990</v>
      </c>
      <c r="D152" s="6">
        <f t="shared" si="10"/>
        <v>6.1727438943234931</v>
      </c>
      <c r="E152" s="6">
        <f t="shared" si="13"/>
        <v>2.2715154100458518E-2</v>
      </c>
      <c r="F152" s="6">
        <f t="shared" si="14"/>
        <v>2.2461006457858604E-2</v>
      </c>
      <c r="G152" s="6">
        <f t="shared" si="11"/>
        <v>15.363709034622564</v>
      </c>
      <c r="H152" s="6">
        <f t="shared" si="12"/>
        <v>0.40816496216845438</v>
      </c>
    </row>
    <row r="153" spans="1:8" x14ac:dyDescent="0.3">
      <c r="A153" s="7">
        <f>'Исходные данные'!H153</f>
        <v>43066</v>
      </c>
      <c r="B153" s="8">
        <f>'Исходные данные'!I153</f>
        <v>459.75</v>
      </c>
      <c r="C153" s="8">
        <f>'Исходные данные'!J153</f>
        <v>9196980</v>
      </c>
      <c r="D153" s="6">
        <f t="shared" si="10"/>
        <v>6.1306828634844308</v>
      </c>
      <c r="E153" s="6">
        <f t="shared" si="13"/>
        <v>-4.1188738269030238E-2</v>
      </c>
      <c r="F153" s="6">
        <f t="shared" si="14"/>
        <v>-4.2061030839062444E-2</v>
      </c>
      <c r="G153" s="6">
        <f t="shared" si="11"/>
        <v>16.034385727260311</v>
      </c>
      <c r="H153" s="6">
        <f t="shared" si="12"/>
        <v>0.37532219173526238</v>
      </c>
    </row>
    <row r="154" spans="1:8" x14ac:dyDescent="0.3">
      <c r="A154" s="7">
        <f>'Исходные данные'!H154</f>
        <v>43073</v>
      </c>
      <c r="B154" s="8">
        <f>'Исходные данные'!I154</f>
        <v>503.1</v>
      </c>
      <c r="C154" s="8">
        <f>'Исходные данные'!J154</f>
        <v>12071340</v>
      </c>
      <c r="D154" s="6">
        <f t="shared" si="10"/>
        <v>6.2207889574972732</v>
      </c>
      <c r="E154" s="6">
        <f t="shared" si="13"/>
        <v>9.4290375203915228E-2</v>
      </c>
      <c r="F154" s="6">
        <f t="shared" si="14"/>
        <v>9.0106094012842461E-2</v>
      </c>
      <c r="G154" s="6">
        <f t="shared" si="11"/>
        <v>16.306344605967066</v>
      </c>
      <c r="H154" s="6">
        <f t="shared" si="12"/>
        <v>0.44740999417976229</v>
      </c>
    </row>
    <row r="155" spans="1:8" x14ac:dyDescent="0.3">
      <c r="A155" s="7">
        <f>'Исходные данные'!H155</f>
        <v>43080</v>
      </c>
      <c r="B155" s="8">
        <f>'Исходные данные'!I155</f>
        <v>487.55</v>
      </c>
      <c r="C155" s="8">
        <f>'Исходные данные'!J155</f>
        <v>9858990</v>
      </c>
      <c r="D155" s="6">
        <f t="shared" si="10"/>
        <v>6.1893928492811279</v>
      </c>
      <c r="E155" s="6">
        <f t="shared" si="13"/>
        <v>-3.0908368117670466E-2</v>
      </c>
      <c r="F155" s="6">
        <f t="shared" si="14"/>
        <v>-3.1396108216144906E-2</v>
      </c>
      <c r="G155" s="6">
        <f t="shared" si="11"/>
        <v>16.103894287255009</v>
      </c>
      <c r="H155" s="6">
        <f t="shared" si="12"/>
        <v>0.42155150910451489</v>
      </c>
    </row>
    <row r="156" spans="1:8" x14ac:dyDescent="0.3">
      <c r="A156" s="7">
        <f>'Исходные данные'!H156</f>
        <v>43087</v>
      </c>
      <c r="B156" s="8">
        <f>'Исходные данные'!I156</f>
        <v>481.6</v>
      </c>
      <c r="C156" s="8">
        <f>'Исходные данные'!J156</f>
        <v>7351740</v>
      </c>
      <c r="D156" s="6">
        <f t="shared" si="10"/>
        <v>6.1771138939946111</v>
      </c>
      <c r="E156" s="6">
        <f t="shared" si="13"/>
        <v>-1.2203876525484542E-2</v>
      </c>
      <c r="F156" s="6">
        <f t="shared" si="14"/>
        <v>-1.2278955286516655E-2</v>
      </c>
      <c r="G156" s="6">
        <f t="shared" si="11"/>
        <v>15.810447577865661</v>
      </c>
      <c r="H156" s="6">
        <f t="shared" si="12"/>
        <v>0.41165710484742668</v>
      </c>
    </row>
    <row r="157" spans="1:8" x14ac:dyDescent="0.3">
      <c r="A157" s="7">
        <f>'Исходные данные'!H157</f>
        <v>43094</v>
      </c>
      <c r="B157" s="8">
        <f>'Исходные данные'!I157</f>
        <v>478.8</v>
      </c>
      <c r="C157" s="8">
        <f>'Исходные данные'!J157</f>
        <v>3681140</v>
      </c>
      <c r="D157" s="6">
        <f t="shared" si="10"/>
        <v>6.1712829736838177</v>
      </c>
      <c r="E157" s="6">
        <f t="shared" si="13"/>
        <v>-5.8139534883721164E-3</v>
      </c>
      <c r="F157" s="6">
        <f t="shared" si="14"/>
        <v>-5.8309203107932096E-3</v>
      </c>
      <c r="G157" s="6">
        <f t="shared" si="11"/>
        <v>15.118733044781084</v>
      </c>
      <c r="H157" s="6">
        <f t="shared" si="12"/>
        <v>0.40700091460879695</v>
      </c>
    </row>
    <row r="158" spans="1:8" x14ac:dyDescent="0.3">
      <c r="A158" s="7">
        <f>'Исходные данные'!H158</f>
        <v>43101</v>
      </c>
      <c r="B158" s="8">
        <f>'Исходные данные'!I158</f>
        <v>500.9</v>
      </c>
      <c r="C158" s="8">
        <f>'Исходные данные'!J158</f>
        <v>3476100</v>
      </c>
      <c r="D158" s="6">
        <f t="shared" si="10"/>
        <v>6.2164064803635712</v>
      </c>
      <c r="E158" s="6">
        <f t="shared" si="13"/>
        <v>4.615705931495398E-2</v>
      </c>
      <c r="F158" s="6">
        <f t="shared" si="14"/>
        <v>4.5123506679753046E-2</v>
      </c>
      <c r="G158" s="6">
        <f t="shared" si="11"/>
        <v>15.061421533653263</v>
      </c>
      <c r="H158" s="6">
        <f t="shared" si="12"/>
        <v>0.44375155899226743</v>
      </c>
    </row>
    <row r="159" spans="1:8" x14ac:dyDescent="0.3">
      <c r="A159" s="7">
        <f>'Исходные данные'!H159</f>
        <v>43108</v>
      </c>
      <c r="B159" s="8">
        <f>'Исходные данные'!I159</f>
        <v>515.54999999999995</v>
      </c>
      <c r="C159" s="8">
        <f>'Исходные данные'!J159</f>
        <v>5897900</v>
      </c>
      <c r="D159" s="6">
        <f t="shared" si="10"/>
        <v>6.2452342919639525</v>
      </c>
      <c r="E159" s="6">
        <f t="shared" si="13"/>
        <v>2.9247354761429385E-2</v>
      </c>
      <c r="F159" s="6">
        <f t="shared" si="14"/>
        <v>2.8827811600381406E-2</v>
      </c>
      <c r="G159" s="6">
        <f t="shared" si="11"/>
        <v>15.590106913313656</v>
      </c>
      <c r="H159" s="6">
        <f t="shared" si="12"/>
        <v>0.46811341149081231</v>
      </c>
    </row>
    <row r="160" spans="1:8" x14ac:dyDescent="0.3">
      <c r="A160" s="7">
        <f>'Исходные данные'!H160</f>
        <v>43115</v>
      </c>
      <c r="B160" s="8">
        <f>'Исходные данные'!I160</f>
        <v>551.20000000000005</v>
      </c>
      <c r="C160" s="8">
        <f>'Исходные данные'!J160</f>
        <v>12355610</v>
      </c>
      <c r="D160" s="6">
        <f t="shared" si="10"/>
        <v>6.312097719699449</v>
      </c>
      <c r="E160" s="6">
        <f t="shared" si="13"/>
        <v>6.9149452041509255E-2</v>
      </c>
      <c r="F160" s="6">
        <f t="shared" si="14"/>
        <v>6.6863427735496389E-2</v>
      </c>
      <c r="G160" s="6">
        <f t="shared" si="11"/>
        <v>16.329620768909649</v>
      </c>
      <c r="H160" s="6">
        <f t="shared" si="12"/>
        <v>0.52739669077908058</v>
      </c>
    </row>
    <row r="161" spans="1:8" x14ac:dyDescent="0.3">
      <c r="A161" s="7">
        <f>'Исходные данные'!H161</f>
        <v>43122</v>
      </c>
      <c r="B161" s="8">
        <f>'Исходные данные'!I161</f>
        <v>580</v>
      </c>
      <c r="C161" s="8">
        <f>'Исходные данные'!J161</f>
        <v>9885960</v>
      </c>
      <c r="D161" s="6">
        <f t="shared" si="10"/>
        <v>6.363028103540465</v>
      </c>
      <c r="E161" s="6">
        <f t="shared" si="13"/>
        <v>5.2249637155297443E-2</v>
      </c>
      <c r="F161" s="6">
        <f t="shared" si="14"/>
        <v>5.0930383841016079E-2</v>
      </c>
      <c r="G161" s="6">
        <f t="shared" si="11"/>
        <v>16.106626126715021</v>
      </c>
      <c r="H161" s="6">
        <f t="shared" si="12"/>
        <v>0.5752889332335579</v>
      </c>
    </row>
    <row r="162" spans="1:8" x14ac:dyDescent="0.3">
      <c r="A162" s="7">
        <f>'Исходные данные'!H162</f>
        <v>43129</v>
      </c>
      <c r="B162" s="8">
        <f>'Исходные данные'!I162</f>
        <v>579</v>
      </c>
      <c r="C162" s="8">
        <f>'Исходные данные'!J162</f>
        <v>8470190</v>
      </c>
      <c r="D162" s="6">
        <f t="shared" si="10"/>
        <v>6.3613024775729956</v>
      </c>
      <c r="E162" s="6">
        <f t="shared" si="13"/>
        <v>-1.7241379310344827E-3</v>
      </c>
      <c r="F162" s="6">
        <f t="shared" si="14"/>
        <v>-1.7256259674697252E-3</v>
      </c>
      <c r="G162" s="6">
        <f t="shared" si="11"/>
        <v>15.952063498489983</v>
      </c>
      <c r="H162" s="6">
        <f t="shared" si="12"/>
        <v>0.57362600814833298</v>
      </c>
    </row>
    <row r="163" spans="1:8" x14ac:dyDescent="0.3">
      <c r="A163" s="7">
        <f>'Исходные данные'!H163</f>
        <v>43136</v>
      </c>
      <c r="B163" s="8">
        <f>'Исходные данные'!I163</f>
        <v>536.70000000000005</v>
      </c>
      <c r="C163" s="8">
        <f>'Исходные данные'!J163</f>
        <v>11312560</v>
      </c>
      <c r="D163" s="6">
        <f t="shared" si="10"/>
        <v>6.2854392791827829</v>
      </c>
      <c r="E163" s="6">
        <f t="shared" si="13"/>
        <v>-7.3056994818652771E-2</v>
      </c>
      <c r="F163" s="6">
        <f t="shared" si="14"/>
        <v>-7.5863198390212022E-2</v>
      </c>
      <c r="G163" s="6">
        <f t="shared" si="11"/>
        <v>16.241424170843658</v>
      </c>
      <c r="H163" s="6">
        <f t="shared" si="12"/>
        <v>0.50328427704331935</v>
      </c>
    </row>
    <row r="164" spans="1:8" x14ac:dyDescent="0.3">
      <c r="A164" s="7">
        <f>'Исходные данные'!H164</f>
        <v>43143</v>
      </c>
      <c r="B164" s="8">
        <f>'Исходные данные'!I164</f>
        <v>569</v>
      </c>
      <c r="C164" s="8">
        <f>'Исходные данные'!J164</f>
        <v>9819950</v>
      </c>
      <c r="D164" s="6">
        <f t="shared" si="10"/>
        <v>6.3438804341263308</v>
      </c>
      <c r="E164" s="6">
        <f t="shared" si="13"/>
        <v>6.0182597354201513E-2</v>
      </c>
      <c r="F164" s="6">
        <f t="shared" si="14"/>
        <v>5.844115494354777E-2</v>
      </c>
      <c r="G164" s="6">
        <f t="shared" si="11"/>
        <v>16.099926588667991</v>
      </c>
      <c r="H164" s="6">
        <f t="shared" si="12"/>
        <v>0.55699675729608389</v>
      </c>
    </row>
    <row r="165" spans="1:8" x14ac:dyDescent="0.3">
      <c r="A165" s="7">
        <f>'Исходные данные'!H165</f>
        <v>43150</v>
      </c>
      <c r="B165" s="8">
        <f>'Исходные данные'!I165</f>
        <v>599.5</v>
      </c>
      <c r="C165" s="8">
        <f>'Исходные данные'!J165</f>
        <v>5953800</v>
      </c>
      <c r="D165" s="6">
        <f t="shared" si="10"/>
        <v>6.3960959744675687</v>
      </c>
      <c r="E165" s="6">
        <f t="shared" si="13"/>
        <v>5.3602811950790863E-2</v>
      </c>
      <c r="F165" s="6">
        <f t="shared" si="14"/>
        <v>5.2215540341237911E-2</v>
      </c>
      <c r="G165" s="6">
        <f t="shared" si="11"/>
        <v>15.599540229130389</v>
      </c>
      <c r="H165" s="6">
        <f t="shared" si="12"/>
        <v>0.60771597239544362</v>
      </c>
    </row>
    <row r="166" spans="1:8" x14ac:dyDescent="0.3">
      <c r="A166" s="7">
        <f>'Исходные данные'!H166</f>
        <v>43157</v>
      </c>
      <c r="B166" s="8">
        <f>'Исходные данные'!I166</f>
        <v>595</v>
      </c>
      <c r="C166" s="8">
        <f>'Исходные данные'!J166</f>
        <v>11818250</v>
      </c>
      <c r="D166" s="6">
        <f t="shared" si="10"/>
        <v>6.3885614055456301</v>
      </c>
      <c r="E166" s="6">
        <f t="shared" si="13"/>
        <v>-7.5062552126772307E-3</v>
      </c>
      <c r="F166" s="6">
        <f t="shared" si="14"/>
        <v>-7.5345689219391701E-3</v>
      </c>
      <c r="G166" s="6">
        <f t="shared" si="11"/>
        <v>16.285155504835615</v>
      </c>
      <c r="H166" s="6">
        <f t="shared" si="12"/>
        <v>0.60023280951193159</v>
      </c>
    </row>
    <row r="167" spans="1:8" x14ac:dyDescent="0.3">
      <c r="A167" s="7">
        <f>'Исходные данные'!H167</f>
        <v>43164</v>
      </c>
      <c r="B167" s="8">
        <f>'Исходные данные'!I167</f>
        <v>604</v>
      </c>
      <c r="C167" s="8">
        <f>'Исходные данные'!J167</f>
        <v>6313300</v>
      </c>
      <c r="D167" s="6">
        <f t="shared" si="10"/>
        <v>6.4035741979348151</v>
      </c>
      <c r="E167" s="6">
        <f t="shared" si="13"/>
        <v>1.5126050420168067E-2</v>
      </c>
      <c r="F167" s="6">
        <f t="shared" si="14"/>
        <v>1.5012792389185134E-2</v>
      </c>
      <c r="G167" s="6">
        <f t="shared" si="11"/>
        <v>15.658169077209113</v>
      </c>
      <c r="H167" s="6">
        <f t="shared" si="12"/>
        <v>0.61519913527895576</v>
      </c>
    </row>
    <row r="168" spans="1:8" x14ac:dyDescent="0.3">
      <c r="A168" s="7">
        <f>'Исходные данные'!H168</f>
        <v>43171</v>
      </c>
      <c r="B168" s="8">
        <f>'Исходные данные'!I168</f>
        <v>613.25</v>
      </c>
      <c r="C168" s="8">
        <f>'Исходные данные'!J168</f>
        <v>11934220</v>
      </c>
      <c r="D168" s="6">
        <f t="shared" si="10"/>
        <v>6.4187726831385987</v>
      </c>
      <c r="E168" s="6">
        <f t="shared" si="13"/>
        <v>1.5314569536423841E-2</v>
      </c>
      <c r="F168" s="6">
        <f t="shared" si="14"/>
        <v>1.5198485203783745E-2</v>
      </c>
      <c r="G168" s="6">
        <f t="shared" si="11"/>
        <v>16.294920461618563</v>
      </c>
      <c r="H168" s="6">
        <f t="shared" si="12"/>
        <v>0.63058119231728615</v>
      </c>
    </row>
    <row r="169" spans="1:8" x14ac:dyDescent="0.3">
      <c r="A169" s="7">
        <f>'Исходные данные'!H169</f>
        <v>43178</v>
      </c>
      <c r="B169" s="8">
        <f>'Исходные данные'!I169</f>
        <v>618.35</v>
      </c>
      <c r="C169" s="8">
        <f>'Исходные данные'!J169</f>
        <v>7196410</v>
      </c>
      <c r="D169" s="6">
        <f t="shared" si="10"/>
        <v>6.4270546401880662</v>
      </c>
      <c r="E169" s="6">
        <f t="shared" si="13"/>
        <v>8.3163473298002808E-3</v>
      </c>
      <c r="F169" s="6">
        <f t="shared" si="14"/>
        <v>8.2819570494673863E-3</v>
      </c>
      <c r="G169" s="6">
        <f t="shared" si="11"/>
        <v>15.789092848527316</v>
      </c>
      <c r="H169" s="6">
        <f t="shared" si="12"/>
        <v>0.63906211025193327</v>
      </c>
    </row>
    <row r="170" spans="1:8" x14ac:dyDescent="0.3">
      <c r="A170" s="7">
        <f>'Исходные данные'!H170</f>
        <v>43185</v>
      </c>
      <c r="B170" s="8">
        <f>'Исходные данные'!I170</f>
        <v>611.6</v>
      </c>
      <c r="C170" s="8">
        <f>'Исходные данные'!J170</f>
        <v>7810520</v>
      </c>
      <c r="D170" s="6">
        <f t="shared" si="10"/>
        <v>6.4160784740549071</v>
      </c>
      <c r="E170" s="6">
        <f t="shared" si="13"/>
        <v>-1.0916147812727419E-2</v>
      </c>
      <c r="F170" s="6">
        <f t="shared" si="14"/>
        <v>-1.0976166133158844E-2</v>
      </c>
      <c r="G170" s="6">
        <f t="shared" si="11"/>
        <v>15.870982100905449</v>
      </c>
      <c r="H170" s="6">
        <f t="shared" si="12"/>
        <v>0.62783736592666517</v>
      </c>
    </row>
    <row r="171" spans="1:8" x14ac:dyDescent="0.3">
      <c r="A171" s="7">
        <f>'Исходные данные'!H171</f>
        <v>43192</v>
      </c>
      <c r="B171" s="8">
        <f>'Исходные данные'!I171</f>
        <v>610</v>
      </c>
      <c r="C171" s="8">
        <f>'Исходные данные'!J171</f>
        <v>5571690</v>
      </c>
      <c r="D171" s="6">
        <f t="shared" si="10"/>
        <v>6.4134589571673573</v>
      </c>
      <c r="E171" s="6">
        <f t="shared" si="13"/>
        <v>-2.6160889470242359E-3</v>
      </c>
      <c r="F171" s="6">
        <f t="shared" si="14"/>
        <v>-2.619516887550358E-3</v>
      </c>
      <c r="G171" s="6">
        <f t="shared" si="11"/>
        <v>15.533208977014677</v>
      </c>
      <c r="H171" s="6">
        <f t="shared" si="12"/>
        <v>0.62517668579030528</v>
      </c>
    </row>
    <row r="172" spans="1:8" x14ac:dyDescent="0.3">
      <c r="A172" s="7">
        <f>'Исходные данные'!H172</f>
        <v>43199</v>
      </c>
      <c r="B172" s="8">
        <f>'Исходные данные'!I172</f>
        <v>647.75</v>
      </c>
      <c r="C172" s="8">
        <f>'Исходные данные'!J172</f>
        <v>17482590</v>
      </c>
      <c r="D172" s="6">
        <f t="shared" si="10"/>
        <v>6.4735048194422191</v>
      </c>
      <c r="E172" s="6">
        <f t="shared" si="13"/>
        <v>6.1885245901639345E-2</v>
      </c>
      <c r="F172" s="6">
        <f t="shared" si="14"/>
        <v>6.0045862274862326E-2</v>
      </c>
      <c r="G172" s="6">
        <f t="shared" si="11"/>
        <v>16.676716086552055</v>
      </c>
      <c r="H172" s="6">
        <f t="shared" si="12"/>
        <v>0.68795210775754556</v>
      </c>
    </row>
    <row r="173" spans="1:8" x14ac:dyDescent="0.3">
      <c r="A173" s="7">
        <f>'Исходные данные'!H173</f>
        <v>43206</v>
      </c>
      <c r="B173" s="8">
        <f>'Исходные данные'!I173</f>
        <v>657.1</v>
      </c>
      <c r="C173" s="8">
        <f>'Исходные данные'!J173</f>
        <v>9605310</v>
      </c>
      <c r="D173" s="6">
        <f t="shared" si="10"/>
        <v>6.4878362139038224</v>
      </c>
      <c r="E173" s="6">
        <f t="shared" si="13"/>
        <v>1.4434581242763447E-2</v>
      </c>
      <c r="F173" s="6">
        <f t="shared" si="14"/>
        <v>1.4331394461602949E-2</v>
      </c>
      <c r="G173" s="6">
        <f t="shared" si="11"/>
        <v>16.077826628520818</v>
      </c>
      <c r="H173" s="6">
        <f t="shared" si="12"/>
        <v>0.70350045730439859</v>
      </c>
    </row>
    <row r="174" spans="1:8" x14ac:dyDescent="0.3">
      <c r="A174" s="7">
        <f>'Исходные данные'!H174</f>
        <v>43213</v>
      </c>
      <c r="B174" s="8">
        <f>'Исходные данные'!I174</f>
        <v>680.7</v>
      </c>
      <c r="C174" s="8">
        <f>'Исходные данные'!J174</f>
        <v>7472720</v>
      </c>
      <c r="D174" s="6">
        <f t="shared" si="10"/>
        <v>6.5231216804539054</v>
      </c>
      <c r="E174" s="6">
        <f t="shared" si="13"/>
        <v>3.5915385786029555E-2</v>
      </c>
      <c r="F174" s="6">
        <f t="shared" si="14"/>
        <v>3.5285466550083515E-2</v>
      </c>
      <c r="G174" s="6">
        <f t="shared" si="11"/>
        <v>15.826769613991555</v>
      </c>
      <c r="H174" s="6">
        <f t="shared" si="12"/>
        <v>0.7427454893157065</v>
      </c>
    </row>
    <row r="175" spans="1:8" x14ac:dyDescent="0.3">
      <c r="A175" s="7">
        <f>'Исходные данные'!H175</f>
        <v>43220</v>
      </c>
      <c r="B175" s="8">
        <f>'Исходные данные'!I175</f>
        <v>659.35</v>
      </c>
      <c r="C175" s="8">
        <f>'Исходные данные'!J175</f>
        <v>6793000</v>
      </c>
      <c r="D175" s="6">
        <f t="shared" si="10"/>
        <v>6.4912545012537084</v>
      </c>
      <c r="E175" s="6">
        <f t="shared" si="13"/>
        <v>-3.1364771558689615E-2</v>
      </c>
      <c r="F175" s="6">
        <f t="shared" si="14"/>
        <v>-3.1867179200197729E-2</v>
      </c>
      <c r="G175" s="6">
        <f t="shared" si="11"/>
        <v>15.73140322817344</v>
      </c>
      <c r="H175" s="6">
        <f t="shared" si="12"/>
        <v>0.70724203874615466</v>
      </c>
    </row>
    <row r="176" spans="1:8" x14ac:dyDescent="0.3">
      <c r="A176" s="7">
        <f>'Исходные данные'!H176</f>
        <v>43227</v>
      </c>
      <c r="B176" s="8">
        <f>'Исходные данные'!I176</f>
        <v>677.55</v>
      </c>
      <c r="C176" s="8">
        <f>'Исходные данные'!J176</f>
        <v>6044900</v>
      </c>
      <c r="D176" s="6">
        <f t="shared" si="10"/>
        <v>6.5184833507687232</v>
      </c>
      <c r="E176" s="6">
        <f t="shared" si="13"/>
        <v>2.7602942291650764E-2</v>
      </c>
      <c r="F176" s="6">
        <f t="shared" si="14"/>
        <v>2.7228849515014739E-2</v>
      </c>
      <c r="G176" s="6">
        <f t="shared" si="11"/>
        <v>15.614725499297013</v>
      </c>
      <c r="H176" s="6">
        <f t="shared" si="12"/>
        <v>0.73750727529724791</v>
      </c>
    </row>
    <row r="177" spans="1:8" x14ac:dyDescent="0.3">
      <c r="A177" s="7">
        <f>'Исходные данные'!H177</f>
        <v>43234</v>
      </c>
      <c r="B177" s="8">
        <f>'Исходные данные'!I177</f>
        <v>681.5</v>
      </c>
      <c r="C177" s="8">
        <f>'Исходные данные'!J177</f>
        <v>8726120</v>
      </c>
      <c r="D177" s="6">
        <f t="shared" si="10"/>
        <v>6.5242962511365876</v>
      </c>
      <c r="E177" s="6">
        <f t="shared" si="13"/>
        <v>5.8298280569700324E-3</v>
      </c>
      <c r="F177" s="6">
        <f t="shared" si="14"/>
        <v>5.8129003678644457E-3</v>
      </c>
      <c r="G177" s="6">
        <f t="shared" si="11"/>
        <v>15.981831384576635</v>
      </c>
      <c r="H177" s="6">
        <f t="shared" si="12"/>
        <v>0.74407582938388639</v>
      </c>
    </row>
    <row r="178" spans="1:8" x14ac:dyDescent="0.3">
      <c r="A178" s="7">
        <f>'Исходные данные'!H178</f>
        <v>43241</v>
      </c>
      <c r="B178" s="8">
        <f>'Исходные данные'!I178</f>
        <v>667.6</v>
      </c>
      <c r="C178" s="8">
        <f>'Исходные данные'!J178</f>
        <v>6390550</v>
      </c>
      <c r="D178" s="6">
        <f t="shared" si="10"/>
        <v>6.5036891917876805</v>
      </c>
      <c r="E178" s="6">
        <f t="shared" si="13"/>
        <v>-2.0396184886280231E-2</v>
      </c>
      <c r="F178" s="6">
        <f t="shared" si="14"/>
        <v>-2.0607059348907285E-2</v>
      </c>
      <c r="G178" s="6">
        <f t="shared" si="11"/>
        <v>15.670330894637218</v>
      </c>
      <c r="H178" s="6">
        <f t="shared" si="12"/>
        <v>0.72096117069926013</v>
      </c>
    </row>
    <row r="179" spans="1:8" x14ac:dyDescent="0.3">
      <c r="A179" s="7">
        <f>'Исходные данные'!H179</f>
        <v>43248</v>
      </c>
      <c r="B179" s="8">
        <f>'Исходные данные'!I179</f>
        <v>665.55</v>
      </c>
      <c r="C179" s="8">
        <f>'Исходные данные'!J179</f>
        <v>10313170</v>
      </c>
      <c r="D179" s="6">
        <f t="shared" si="10"/>
        <v>6.5006137664930277</v>
      </c>
      <c r="E179" s="6">
        <f t="shared" si="13"/>
        <v>-3.0707010185740983E-3</v>
      </c>
      <c r="F179" s="6">
        <f t="shared" si="14"/>
        <v>-3.0754252946519228E-3</v>
      </c>
      <c r="G179" s="6">
        <f t="shared" si="11"/>
        <v>16.148932277211603</v>
      </c>
      <c r="H179" s="6">
        <f t="shared" si="12"/>
        <v>0.71755217427454898</v>
      </c>
    </row>
    <row r="180" spans="1:8" x14ac:dyDescent="0.3">
      <c r="A180" s="7">
        <f>'Исходные данные'!H180</f>
        <v>43255</v>
      </c>
      <c r="B180" s="8">
        <f>'Исходные данные'!I180</f>
        <v>656.35</v>
      </c>
      <c r="C180" s="8">
        <f>'Исходные данные'!J180</f>
        <v>7110420</v>
      </c>
      <c r="D180" s="6">
        <f t="shared" si="10"/>
        <v>6.4866941832494165</v>
      </c>
      <c r="E180" s="6">
        <f t="shared" si="13"/>
        <v>-1.382315378258573E-2</v>
      </c>
      <c r="F180" s="6">
        <f t="shared" si="14"/>
        <v>-1.391958324361163E-2</v>
      </c>
      <c r="G180" s="6">
        <f t="shared" si="11"/>
        <v>15.777071871764715</v>
      </c>
      <c r="H180" s="6">
        <f t="shared" si="12"/>
        <v>0.7022532634904799</v>
      </c>
    </row>
    <row r="181" spans="1:8" x14ac:dyDescent="0.3">
      <c r="A181" s="7">
        <f>'Исходные данные'!H181</f>
        <v>43262</v>
      </c>
      <c r="B181" s="8">
        <f>'Исходные данные'!I181</f>
        <v>650</v>
      </c>
      <c r="C181" s="8">
        <f>'Исходные данные'!J181</f>
        <v>8408330</v>
      </c>
      <c r="D181" s="6">
        <f t="shared" si="10"/>
        <v>6.4769723628896827</v>
      </c>
      <c r="E181" s="6">
        <f t="shared" si="13"/>
        <v>-9.674716233716801E-3</v>
      </c>
      <c r="F181" s="6">
        <f t="shared" si="14"/>
        <v>-9.7218203597337124E-3</v>
      </c>
      <c r="G181" s="6">
        <f t="shared" si="11"/>
        <v>15.944733439103647</v>
      </c>
      <c r="H181" s="6">
        <f t="shared" si="12"/>
        <v>0.69169368919930163</v>
      </c>
    </row>
    <row r="182" spans="1:8" x14ac:dyDescent="0.3">
      <c r="A182" s="7">
        <f>'Исходные данные'!H182</f>
        <v>43269</v>
      </c>
      <c r="B182" s="8">
        <f>'Исходные данные'!I182</f>
        <v>656.65</v>
      </c>
      <c r="C182" s="8">
        <f>'Исходные данные'!J182</f>
        <v>9266670</v>
      </c>
      <c r="D182" s="6">
        <f t="shared" si="10"/>
        <v>6.4871511520311689</v>
      </c>
      <c r="E182" s="6">
        <f t="shared" si="13"/>
        <v>1.0230769230769196E-2</v>
      </c>
      <c r="F182" s="6">
        <f t="shared" si="14"/>
        <v>1.0178789141486153E-2</v>
      </c>
      <c r="G182" s="6">
        <f t="shared" si="11"/>
        <v>16.04193464970492</v>
      </c>
      <c r="H182" s="6">
        <f t="shared" si="12"/>
        <v>0.70275214101604733</v>
      </c>
    </row>
    <row r="183" spans="1:8" x14ac:dyDescent="0.3">
      <c r="A183" s="7">
        <f>'Исходные данные'!H183</f>
        <v>43276</v>
      </c>
      <c r="B183" s="8">
        <f>'Исходные данные'!I183</f>
        <v>675.95</v>
      </c>
      <c r="C183" s="8">
        <f>'Исходные данные'!J183</f>
        <v>7796370</v>
      </c>
      <c r="D183" s="6">
        <f t="shared" si="10"/>
        <v>6.5161191088104147</v>
      </c>
      <c r="E183" s="6">
        <f t="shared" si="13"/>
        <v>2.9391608924084472E-2</v>
      </c>
      <c r="F183" s="6">
        <f t="shared" si="14"/>
        <v>2.8967956779245522E-2</v>
      </c>
      <c r="G183" s="6">
        <f t="shared" si="11"/>
        <v>15.869168798719405</v>
      </c>
      <c r="H183" s="6">
        <f t="shared" si="12"/>
        <v>0.73484659516088813</v>
      </c>
    </row>
    <row r="184" spans="1:8" x14ac:dyDescent="0.3">
      <c r="A184" s="7">
        <f>'Исходные данные'!H184</f>
        <v>43283</v>
      </c>
      <c r="B184" s="8">
        <f>'Исходные данные'!I184</f>
        <v>678.75</v>
      </c>
      <c r="C184" s="8">
        <f>'Исходные данные'!J184</f>
        <v>6881080</v>
      </c>
      <c r="D184" s="6">
        <f t="shared" si="10"/>
        <v>6.5202528712481449</v>
      </c>
      <c r="E184" s="6">
        <f t="shared" si="13"/>
        <v>4.1423182188030988E-3</v>
      </c>
      <c r="F184" s="6">
        <f t="shared" si="14"/>
        <v>4.1337624377308325E-3</v>
      </c>
      <c r="G184" s="6">
        <f t="shared" si="11"/>
        <v>15.744286174334153</v>
      </c>
      <c r="H184" s="6">
        <f t="shared" si="12"/>
        <v>0.73950278539951786</v>
      </c>
    </row>
    <row r="185" spans="1:8" x14ac:dyDescent="0.3">
      <c r="A185" s="7">
        <f>'Исходные данные'!H185</f>
        <v>43290</v>
      </c>
      <c r="B185" s="8">
        <f>'Исходные данные'!I185</f>
        <v>703.7</v>
      </c>
      <c r="C185" s="8">
        <f>'Исходные данные'!J185</f>
        <v>6903340</v>
      </c>
      <c r="D185" s="6">
        <f t="shared" si="10"/>
        <v>6.5563521289725033</v>
      </c>
      <c r="E185" s="6">
        <f t="shared" si="13"/>
        <v>3.6758747697974284E-2</v>
      </c>
      <c r="F185" s="6">
        <f t="shared" si="14"/>
        <v>3.6099257724358097E-2</v>
      </c>
      <c r="G185" s="6">
        <f t="shared" si="11"/>
        <v>15.747515910420235</v>
      </c>
      <c r="H185" s="6">
        <f t="shared" si="12"/>
        <v>0.78099276627587944</v>
      </c>
    </row>
    <row r="186" spans="1:8" x14ac:dyDescent="0.3">
      <c r="A186" s="7">
        <f>'Исходные данные'!H186</f>
        <v>43297</v>
      </c>
      <c r="B186" s="8">
        <f>'Исходные данные'!I186</f>
        <v>700</v>
      </c>
      <c r="C186" s="8">
        <f>'Исходные данные'!J186</f>
        <v>4905520</v>
      </c>
      <c r="D186" s="6">
        <f t="shared" si="10"/>
        <v>6.5510803350434044</v>
      </c>
      <c r="E186" s="6">
        <f t="shared" si="13"/>
        <v>-5.2579224101180124E-3</v>
      </c>
      <c r="F186" s="6">
        <f t="shared" si="14"/>
        <v>-5.2717939290986369E-3</v>
      </c>
      <c r="G186" s="6">
        <f t="shared" si="11"/>
        <v>15.405871659633636</v>
      </c>
      <c r="H186" s="6">
        <f t="shared" si="12"/>
        <v>0.77483994346054719</v>
      </c>
    </row>
    <row r="187" spans="1:8" x14ac:dyDescent="0.3">
      <c r="A187" s="7">
        <f>'Исходные данные'!H187</f>
        <v>43304</v>
      </c>
      <c r="B187" s="8">
        <f>'Исходные данные'!I187</f>
        <v>707.8</v>
      </c>
      <c r="C187" s="8">
        <f>'Исходные данные'!J187</f>
        <v>3419550</v>
      </c>
      <c r="D187" s="6">
        <f t="shared" si="10"/>
        <v>6.562161567911363</v>
      </c>
      <c r="E187" s="6">
        <f t="shared" si="13"/>
        <v>1.1142857142857078E-2</v>
      </c>
      <c r="F187" s="6">
        <f t="shared" si="14"/>
        <v>1.1081232867958311E-2</v>
      </c>
      <c r="G187" s="6">
        <f t="shared" si="11"/>
        <v>15.045019521434151</v>
      </c>
      <c r="H187" s="6">
        <f t="shared" si="12"/>
        <v>0.78781075912530141</v>
      </c>
    </row>
    <row r="188" spans="1:8" x14ac:dyDescent="0.3">
      <c r="A188" s="7">
        <f>'Исходные данные'!H188</f>
        <v>43311</v>
      </c>
      <c r="B188" s="8">
        <f>'Исходные данные'!I188</f>
        <v>730</v>
      </c>
      <c r="C188" s="8">
        <f>'Исходные данные'!J188</f>
        <v>5895820</v>
      </c>
      <c r="D188" s="6">
        <f t="shared" si="10"/>
        <v>6.5930445341424369</v>
      </c>
      <c r="E188" s="6">
        <f t="shared" si="13"/>
        <v>3.1364792314213123E-2</v>
      </c>
      <c r="F188" s="6">
        <f t="shared" si="14"/>
        <v>3.0882966231073828E-2</v>
      </c>
      <c r="G188" s="6">
        <f t="shared" si="11"/>
        <v>15.589754183212964</v>
      </c>
      <c r="H188" s="6">
        <f t="shared" si="12"/>
        <v>0.82472769601729456</v>
      </c>
    </row>
    <row r="189" spans="1:8" x14ac:dyDescent="0.3">
      <c r="A189" s="7">
        <f>'Исходные данные'!H189</f>
        <v>43318</v>
      </c>
      <c r="B189" s="8">
        <f>'Исходные данные'!I189</f>
        <v>752</v>
      </c>
      <c r="C189" s="8">
        <f>'Исходные данные'!J189</f>
        <v>5684280</v>
      </c>
      <c r="D189" s="6">
        <f t="shared" si="10"/>
        <v>6.62273632394984</v>
      </c>
      <c r="E189" s="6">
        <f t="shared" si="13"/>
        <v>3.0136986301369864E-2</v>
      </c>
      <c r="F189" s="6">
        <f t="shared" si="14"/>
        <v>2.9691789807402998E-2</v>
      </c>
      <c r="G189" s="6">
        <f t="shared" si="11"/>
        <v>15.553215028069586</v>
      </c>
      <c r="H189" s="6">
        <f t="shared" si="12"/>
        <v>0.86131204789224269</v>
      </c>
    </row>
    <row r="190" spans="1:8" x14ac:dyDescent="0.3">
      <c r="A190" s="7">
        <f>'Исходные данные'!H190</f>
        <v>43325</v>
      </c>
      <c r="B190" s="8">
        <f>'Исходные данные'!I190</f>
        <v>740</v>
      </c>
      <c r="C190" s="8">
        <f>'Исходные данные'!J190</f>
        <v>6673930</v>
      </c>
      <c r="D190" s="6">
        <f t="shared" si="10"/>
        <v>6.6066501861982152</v>
      </c>
      <c r="E190" s="6">
        <f t="shared" si="13"/>
        <v>-1.5957446808510637E-2</v>
      </c>
      <c r="F190" s="6">
        <f t="shared" si="14"/>
        <v>-1.6086137751624381E-2</v>
      </c>
      <c r="G190" s="6">
        <f t="shared" si="11"/>
        <v>15.713719449775761</v>
      </c>
      <c r="H190" s="6">
        <f t="shared" si="12"/>
        <v>0.84135694686954365</v>
      </c>
    </row>
    <row r="191" spans="1:8" x14ac:dyDescent="0.3">
      <c r="A191" s="7">
        <f>'Исходные данные'!H191</f>
        <v>43332</v>
      </c>
      <c r="B191" s="8">
        <f>'Исходные данные'!I191</f>
        <v>774.9</v>
      </c>
      <c r="C191" s="8">
        <f>'Исходные данные'!J191</f>
        <v>5136770</v>
      </c>
      <c r="D191" s="6">
        <f t="shared" si="10"/>
        <v>6.6527339887699046</v>
      </c>
      <c r="E191" s="6">
        <f t="shared" si="13"/>
        <v>4.7162162162162131E-2</v>
      </c>
      <c r="F191" s="6">
        <f t="shared" si="14"/>
        <v>4.6083802571688974E-2</v>
      </c>
      <c r="G191" s="6">
        <f t="shared" si="11"/>
        <v>15.451935035233117</v>
      </c>
      <c r="H191" s="6">
        <f t="shared" si="12"/>
        <v>0.8993930323438929</v>
      </c>
    </row>
    <row r="192" spans="1:8" x14ac:dyDescent="0.3">
      <c r="A192" s="7">
        <f>'Исходные данные'!H192</f>
        <v>43339</v>
      </c>
      <c r="B192" s="8">
        <f>'Исходные данные'!I192</f>
        <v>783.1</v>
      </c>
      <c r="C192" s="8">
        <f>'Исходные данные'!J192</f>
        <v>5132820</v>
      </c>
      <c r="D192" s="6">
        <f t="shared" si="10"/>
        <v>6.6632604017568919</v>
      </c>
      <c r="E192" s="6">
        <f t="shared" si="13"/>
        <v>1.058201058201064E-2</v>
      </c>
      <c r="F192" s="6">
        <f t="shared" si="14"/>
        <v>1.0526412986987603E-2</v>
      </c>
      <c r="G192" s="6">
        <f t="shared" si="11"/>
        <v>15.451165773715415</v>
      </c>
      <c r="H192" s="6">
        <f t="shared" si="12"/>
        <v>0.91302901804273728</v>
      </c>
    </row>
    <row r="193" spans="1:8" x14ac:dyDescent="0.3">
      <c r="A193" s="7">
        <f>'Исходные данные'!H193</f>
        <v>43346</v>
      </c>
      <c r="B193" s="8">
        <f>'Исходные данные'!I193</f>
        <v>785.5</v>
      </c>
      <c r="C193" s="8">
        <f>'Исходные данные'!J193</f>
        <v>3307510</v>
      </c>
      <c r="D193" s="6">
        <f t="shared" si="10"/>
        <v>6.6663204576956758</v>
      </c>
      <c r="E193" s="6">
        <f t="shared" si="13"/>
        <v>3.0647426893116807E-3</v>
      </c>
      <c r="F193" s="6">
        <f t="shared" si="14"/>
        <v>3.0600559387839285E-3</v>
      </c>
      <c r="G193" s="6">
        <f t="shared" si="11"/>
        <v>15.011706198398272</v>
      </c>
      <c r="H193" s="6">
        <f t="shared" si="12"/>
        <v>0.91702003824727718</v>
      </c>
    </row>
    <row r="194" spans="1:8" x14ac:dyDescent="0.3">
      <c r="A194" s="7">
        <f>'Исходные данные'!H194</f>
        <v>43353</v>
      </c>
      <c r="B194" s="8">
        <f>'Исходные данные'!I194</f>
        <v>794</v>
      </c>
      <c r="C194" s="8">
        <f>'Исходные данные'!J194</f>
        <v>5738150</v>
      </c>
      <c r="D194" s="6">
        <f t="shared" si="10"/>
        <v>6.6770834612471361</v>
      </c>
      <c r="E194" s="6">
        <f t="shared" si="13"/>
        <v>1.0821133036282623E-2</v>
      </c>
      <c r="F194" s="6">
        <f t="shared" si="14"/>
        <v>1.0763003551459878E-2</v>
      </c>
      <c r="G194" s="6">
        <f t="shared" si="11"/>
        <v>15.562647416694485</v>
      </c>
      <c r="H194" s="6">
        <f t="shared" si="12"/>
        <v>0.93115490147168889</v>
      </c>
    </row>
    <row r="195" spans="1:8" x14ac:dyDescent="0.3">
      <c r="A195" s="7">
        <f>'Исходные данные'!H195</f>
        <v>43360</v>
      </c>
      <c r="B195" s="8">
        <f>'Исходные данные'!I195</f>
        <v>795.5</v>
      </c>
      <c r="C195" s="8">
        <f>'Исходные данные'!J195</f>
        <v>10682510</v>
      </c>
      <c r="D195" s="6">
        <f t="shared" ref="D195:D258" si="15">LN(B195)</f>
        <v>6.6789708477778413</v>
      </c>
      <c r="E195" s="6">
        <f t="shared" si="13"/>
        <v>1.889168765743073E-3</v>
      </c>
      <c r="F195" s="6">
        <f t="shared" si="14"/>
        <v>1.8873865307057287E-3</v>
      </c>
      <c r="G195" s="6">
        <f t="shared" ref="G195:G258" si="16">LN(C195)</f>
        <v>16.18411838261034</v>
      </c>
      <c r="H195" s="6">
        <f t="shared" ref="H195:H258" si="17" xml:space="preserve"> (B195 - MIN($B$2:$B$268)) / (MAX($B$2:$B$268) - MIN($B$2:$B$268))</f>
        <v>0.93364928909952627</v>
      </c>
    </row>
    <row r="196" spans="1:8" x14ac:dyDescent="0.3">
      <c r="A196" s="7">
        <f>'Исходные данные'!H196</f>
        <v>43367</v>
      </c>
      <c r="B196" s="8">
        <f>'Исходные данные'!I196</f>
        <v>835.4</v>
      </c>
      <c r="C196" s="8">
        <f>'Исходные данные'!J196</f>
        <v>8596650</v>
      </c>
      <c r="D196" s="6">
        <f t="shared" si="15"/>
        <v>6.7279106520630751</v>
      </c>
      <c r="E196" s="6">
        <f t="shared" ref="E196:E259" si="18" xml:space="preserve"> (B196 - B195) / B195</f>
        <v>5.0157133878064079E-2</v>
      </c>
      <c r="F196" s="6">
        <f t="shared" ref="F196:F259" si="19">LN(E196+1)</f>
        <v>4.8939804285233271E-2</v>
      </c>
      <c r="G196" s="6">
        <f t="shared" si="16"/>
        <v>15.966883150451594</v>
      </c>
      <c r="H196" s="6">
        <f t="shared" si="17"/>
        <v>1</v>
      </c>
    </row>
    <row r="197" spans="1:8" x14ac:dyDescent="0.3">
      <c r="A197" s="7">
        <f>'Исходные данные'!H197</f>
        <v>43374</v>
      </c>
      <c r="B197" s="8">
        <f>'Исходные данные'!I197</f>
        <v>810.1</v>
      </c>
      <c r="C197" s="8">
        <f>'Исходные данные'!J197</f>
        <v>5435520</v>
      </c>
      <c r="D197" s="6">
        <f t="shared" si="15"/>
        <v>6.6971576968364452</v>
      </c>
      <c r="E197" s="6">
        <f t="shared" si="18"/>
        <v>-3.028489346420871E-2</v>
      </c>
      <c r="F197" s="6">
        <f t="shared" si="19"/>
        <v>-3.0752955226629342E-2</v>
      </c>
      <c r="G197" s="6">
        <f t="shared" si="16"/>
        <v>15.508465750133727</v>
      </c>
      <c r="H197" s="6">
        <f t="shared" si="17"/>
        <v>0.95792799534380979</v>
      </c>
    </row>
    <row r="198" spans="1:8" x14ac:dyDescent="0.3">
      <c r="A198" s="7">
        <f>'Исходные данные'!H198</f>
        <v>43381</v>
      </c>
      <c r="B198" s="8">
        <f>'Исходные данные'!I198</f>
        <v>790</v>
      </c>
      <c r="C198" s="8">
        <f>'Исходные данные'!J198</f>
        <v>5931020</v>
      </c>
      <c r="D198" s="6">
        <f t="shared" si="15"/>
        <v>6.6720329454610674</v>
      </c>
      <c r="E198" s="6">
        <f t="shared" si="18"/>
        <v>-2.4811751635600572E-2</v>
      </c>
      <c r="F198" s="6">
        <f t="shared" si="19"/>
        <v>-2.5124751375378403E-2</v>
      </c>
      <c r="G198" s="6">
        <f t="shared" si="16"/>
        <v>15.595706762927806</v>
      </c>
      <c r="H198" s="6">
        <f t="shared" si="17"/>
        <v>0.92450320113078932</v>
      </c>
    </row>
    <row r="199" spans="1:8" x14ac:dyDescent="0.3">
      <c r="A199" s="7">
        <f>'Исходные данные'!H199</f>
        <v>43388</v>
      </c>
      <c r="B199" s="8">
        <f>'Исходные данные'!I199</f>
        <v>776</v>
      </c>
      <c r="C199" s="8">
        <f>'Исходные данные'!J199</f>
        <v>3525510</v>
      </c>
      <c r="D199" s="6">
        <f t="shared" si="15"/>
        <v>6.654152520183219</v>
      </c>
      <c r="E199" s="6">
        <f t="shared" si="18"/>
        <v>-1.7721518987341773E-2</v>
      </c>
      <c r="F199" s="6">
        <f t="shared" si="19"/>
        <v>-1.7880425277848409E-2</v>
      </c>
      <c r="G199" s="6">
        <f t="shared" si="16"/>
        <v>15.075535664614305</v>
      </c>
      <c r="H199" s="6">
        <f t="shared" si="17"/>
        <v>0.90122224993764055</v>
      </c>
    </row>
    <row r="200" spans="1:8" x14ac:dyDescent="0.3">
      <c r="A200" s="7">
        <f>'Исходные данные'!H200</f>
        <v>43395</v>
      </c>
      <c r="B200" s="8">
        <f>'Исходные данные'!I200</f>
        <v>762.1</v>
      </c>
      <c r="C200" s="8">
        <f>'Исходные данные'!J200</f>
        <v>6134110</v>
      </c>
      <c r="D200" s="6">
        <f t="shared" si="15"/>
        <v>6.6360777806720721</v>
      </c>
      <c r="E200" s="6">
        <f t="shared" si="18"/>
        <v>-1.791237113402059E-2</v>
      </c>
      <c r="F200" s="6">
        <f t="shared" si="19"/>
        <v>-1.8074739511146916E-2</v>
      </c>
      <c r="G200" s="6">
        <f t="shared" si="16"/>
        <v>15.629375556328931</v>
      </c>
      <c r="H200" s="6">
        <f t="shared" si="17"/>
        <v>0.87810759125301407</v>
      </c>
    </row>
    <row r="201" spans="1:8" x14ac:dyDescent="0.3">
      <c r="A201" s="7">
        <f>'Исходные данные'!H201</f>
        <v>43402</v>
      </c>
      <c r="B201" s="8">
        <f>'Исходные данные'!I201</f>
        <v>792.7</v>
      </c>
      <c r="C201" s="8">
        <f>'Исходные данные'!J201</f>
        <v>5276770</v>
      </c>
      <c r="D201" s="6">
        <f t="shared" si="15"/>
        <v>6.6754448398431103</v>
      </c>
      <c r="E201" s="6">
        <f t="shared" si="18"/>
        <v>4.0152210995932323E-2</v>
      </c>
      <c r="F201" s="6">
        <f t="shared" si="19"/>
        <v>3.9367059171038367E-2</v>
      </c>
      <c r="G201" s="6">
        <f t="shared" si="16"/>
        <v>15.47882472606746</v>
      </c>
      <c r="H201" s="6">
        <f t="shared" si="17"/>
        <v>0.92899309886089665</v>
      </c>
    </row>
    <row r="202" spans="1:8" x14ac:dyDescent="0.3">
      <c r="A202" s="7">
        <f>'Исходные данные'!H202</f>
        <v>43409</v>
      </c>
      <c r="B202" s="8">
        <f>'Исходные данные'!I202</f>
        <v>813.4</v>
      </c>
      <c r="C202" s="8">
        <f>'Исходные данные'!J202</f>
        <v>4478600</v>
      </c>
      <c r="D202" s="6">
        <f t="shared" si="15"/>
        <v>6.7012229934731238</v>
      </c>
      <c r="E202" s="6">
        <f t="shared" si="18"/>
        <v>2.611328371388915E-2</v>
      </c>
      <c r="F202" s="6">
        <f t="shared" si="19"/>
        <v>2.5778153630013845E-2</v>
      </c>
      <c r="G202" s="6">
        <f t="shared" si="16"/>
        <v>15.314821055552867</v>
      </c>
      <c r="H202" s="6">
        <f t="shared" si="17"/>
        <v>0.96341564812505198</v>
      </c>
    </row>
    <row r="203" spans="1:8" x14ac:dyDescent="0.3">
      <c r="A203" s="7">
        <f>'Исходные данные'!H203</f>
        <v>43416</v>
      </c>
      <c r="B203" s="8">
        <f>'Исходные данные'!I203</f>
        <v>760.8</v>
      </c>
      <c r="C203" s="8">
        <f>'Исходные данные'!J203</f>
        <v>5986470</v>
      </c>
      <c r="D203" s="6">
        <f t="shared" si="15"/>
        <v>6.6343705112311806</v>
      </c>
      <c r="E203" s="6">
        <f t="shared" si="18"/>
        <v>-6.4666830587656779E-2</v>
      </c>
      <c r="F203" s="6">
        <f t="shared" si="19"/>
        <v>-6.6852482241943623E-2</v>
      </c>
      <c r="G203" s="6">
        <f t="shared" si="16"/>
        <v>15.605012480851109</v>
      </c>
      <c r="H203" s="6">
        <f t="shared" si="17"/>
        <v>0.87594578864222183</v>
      </c>
    </row>
    <row r="204" spans="1:8" x14ac:dyDescent="0.3">
      <c r="A204" s="7">
        <f>'Исходные данные'!H204</f>
        <v>43423</v>
      </c>
      <c r="B204" s="8">
        <f>'Исходные данные'!I204</f>
        <v>726.7</v>
      </c>
      <c r="C204" s="8">
        <f>'Исходные данные'!J204</f>
        <v>4665790</v>
      </c>
      <c r="D204" s="6">
        <f t="shared" si="15"/>
        <v>6.5885137376225904</v>
      </c>
      <c r="E204" s="6">
        <f t="shared" si="18"/>
        <v>-4.4821240799158661E-2</v>
      </c>
      <c r="F204" s="6">
        <f t="shared" si="19"/>
        <v>-4.5856773608590161E-2</v>
      </c>
      <c r="G204" s="6">
        <f t="shared" si="16"/>
        <v>15.355767724121202</v>
      </c>
      <c r="H204" s="6">
        <f t="shared" si="17"/>
        <v>0.81924004323605237</v>
      </c>
    </row>
    <row r="205" spans="1:8" x14ac:dyDescent="0.3">
      <c r="A205" s="7">
        <f>'Исходные данные'!H205</f>
        <v>43430</v>
      </c>
      <c r="B205" s="8">
        <f>'Исходные данные'!I205</f>
        <v>712.7</v>
      </c>
      <c r="C205" s="8">
        <f>'Исходные данные'!J205</f>
        <v>8934130</v>
      </c>
      <c r="D205" s="6">
        <f t="shared" si="15"/>
        <v>6.5690605745078248</v>
      </c>
      <c r="E205" s="6">
        <f t="shared" si="18"/>
        <v>-1.92651713224164E-2</v>
      </c>
      <c r="F205" s="6">
        <f t="shared" si="19"/>
        <v>-1.9453163114765228E-2</v>
      </c>
      <c r="G205" s="6">
        <f t="shared" si="16"/>
        <v>16.005389331941235</v>
      </c>
      <c r="H205" s="6">
        <f t="shared" si="17"/>
        <v>0.7959590920429036</v>
      </c>
    </row>
    <row r="206" spans="1:8" x14ac:dyDescent="0.3">
      <c r="A206" s="7">
        <f>'Исходные данные'!H206</f>
        <v>43437</v>
      </c>
      <c r="B206" s="8">
        <f>'Исходные данные'!I206</f>
        <v>776</v>
      </c>
      <c r="C206" s="8">
        <f>'Исходные данные'!J206</f>
        <v>9123310</v>
      </c>
      <c r="D206" s="6">
        <f t="shared" si="15"/>
        <v>6.654152520183219</v>
      </c>
      <c r="E206" s="6">
        <f t="shared" si="18"/>
        <v>8.8817174126560899E-2</v>
      </c>
      <c r="F206" s="6">
        <f t="shared" si="19"/>
        <v>8.5091945675393632E-2</v>
      </c>
      <c r="G206" s="6">
        <f t="shared" si="16"/>
        <v>16.026343234800724</v>
      </c>
      <c r="H206" s="6">
        <f t="shared" si="17"/>
        <v>0.90122224993764055</v>
      </c>
    </row>
    <row r="207" spans="1:8" x14ac:dyDescent="0.3">
      <c r="A207" s="7">
        <f>'Исходные данные'!H207</f>
        <v>43444</v>
      </c>
      <c r="B207" s="8">
        <f>'Исходные данные'!I207</f>
        <v>726.4</v>
      </c>
      <c r="C207" s="8">
        <f>'Исходные данные'!J207</f>
        <v>5589770</v>
      </c>
      <c r="D207" s="6">
        <f t="shared" si="15"/>
        <v>6.5881008272870831</v>
      </c>
      <c r="E207" s="6">
        <f t="shared" si="18"/>
        <v>-6.3917525773195899E-2</v>
      </c>
      <c r="F207" s="6">
        <f t="shared" si="19"/>
        <v>-6.6051692896135203E-2</v>
      </c>
      <c r="G207" s="6">
        <f t="shared" si="16"/>
        <v>15.536448699383197</v>
      </c>
      <c r="H207" s="6">
        <f t="shared" si="17"/>
        <v>0.81874116571048483</v>
      </c>
    </row>
    <row r="208" spans="1:8" x14ac:dyDescent="0.3">
      <c r="A208" s="7">
        <f>'Исходные данные'!H208</f>
        <v>43451</v>
      </c>
      <c r="B208" s="8">
        <f>'Исходные данные'!I208</f>
        <v>710</v>
      </c>
      <c r="C208" s="8">
        <f>'Исходные данные'!J208</f>
        <v>7930830</v>
      </c>
      <c r="D208" s="6">
        <f t="shared" si="15"/>
        <v>6.5652649700353614</v>
      </c>
      <c r="E208" s="6">
        <f t="shared" si="18"/>
        <v>-2.2577092511013187E-2</v>
      </c>
      <c r="F208" s="6">
        <f t="shared" si="19"/>
        <v>-2.2835857251722356E-2</v>
      </c>
      <c r="G208" s="6">
        <f t="shared" si="16"/>
        <v>15.886268253959923</v>
      </c>
      <c r="H208" s="6">
        <f t="shared" si="17"/>
        <v>0.79146919431279628</v>
      </c>
    </row>
    <row r="209" spans="1:8" x14ac:dyDescent="0.3">
      <c r="A209" s="7">
        <f>'Исходные данные'!H209</f>
        <v>43458</v>
      </c>
      <c r="B209" s="8">
        <f>'Исходные данные'!I209</f>
        <v>737.9</v>
      </c>
      <c r="C209" s="8">
        <f>'Исходные данные'!J209</f>
        <v>3374320</v>
      </c>
      <c r="D209" s="6">
        <f t="shared" si="15"/>
        <v>6.6038083140643211</v>
      </c>
      <c r="E209" s="6">
        <f t="shared" si="18"/>
        <v>3.9295774647887291E-2</v>
      </c>
      <c r="F209" s="6">
        <f t="shared" si="19"/>
        <v>3.8543344028959786E-2</v>
      </c>
      <c r="G209" s="6">
        <f t="shared" si="16"/>
        <v>15.031704380507165</v>
      </c>
      <c r="H209" s="6">
        <f t="shared" si="17"/>
        <v>0.8378648041905713</v>
      </c>
    </row>
    <row r="210" spans="1:8" x14ac:dyDescent="0.3">
      <c r="A210" s="7">
        <f>'Исходные данные'!H210</f>
        <v>43465</v>
      </c>
      <c r="B210" s="8">
        <f>'Исходные данные'!I210</f>
        <v>737.7</v>
      </c>
      <c r="C210" s="8">
        <f>'Исходные данные'!J210</f>
        <v>2218130</v>
      </c>
      <c r="D210" s="6">
        <f t="shared" si="15"/>
        <v>6.603537237890257</v>
      </c>
      <c r="E210" s="6">
        <f t="shared" si="18"/>
        <v>-2.7103943623788017E-4</v>
      </c>
      <c r="F210" s="6">
        <f t="shared" si="19"/>
        <v>-2.7107617406426661E-4</v>
      </c>
      <c r="G210" s="6">
        <f t="shared" si="16"/>
        <v>14.612175056536458</v>
      </c>
      <c r="H210" s="6">
        <f t="shared" si="17"/>
        <v>0.83753221917352638</v>
      </c>
    </row>
    <row r="211" spans="1:8" x14ac:dyDescent="0.3">
      <c r="A211" s="7">
        <f>'Исходные данные'!H211</f>
        <v>43472</v>
      </c>
      <c r="B211" s="8">
        <f>'Исходные данные'!I211</f>
        <v>730.3</v>
      </c>
      <c r="C211" s="8">
        <f>'Исходные данные'!J211</f>
        <v>5922150</v>
      </c>
      <c r="D211" s="6">
        <f t="shared" si="15"/>
        <v>6.5934554086260642</v>
      </c>
      <c r="E211" s="6">
        <f t="shared" si="18"/>
        <v>-1.0031177985631138E-2</v>
      </c>
      <c r="F211" s="6">
        <f t="shared" si="19"/>
        <v>-1.0081829264192618E-2</v>
      </c>
      <c r="G211" s="6">
        <f t="shared" si="16"/>
        <v>15.594210116603541</v>
      </c>
      <c r="H211" s="6">
        <f t="shared" si="17"/>
        <v>0.82522657354286189</v>
      </c>
    </row>
    <row r="212" spans="1:8" x14ac:dyDescent="0.3">
      <c r="A212" s="7">
        <f>'Исходные данные'!H212</f>
        <v>43479</v>
      </c>
      <c r="B212" s="8">
        <f>'Исходные данные'!I212</f>
        <v>741</v>
      </c>
      <c r="C212" s="8">
        <f>'Исходные данные'!J212</f>
        <v>7538260</v>
      </c>
      <c r="D212" s="6">
        <f t="shared" si="15"/>
        <v>6.6080006252960866</v>
      </c>
      <c r="E212" s="6">
        <f t="shared" si="18"/>
        <v>1.4651513076817809E-2</v>
      </c>
      <c r="F212" s="6">
        <f t="shared" si="19"/>
        <v>1.4545216670022953E-2</v>
      </c>
      <c r="G212" s="6">
        <f t="shared" si="16"/>
        <v>15.835501944122054</v>
      </c>
      <c r="H212" s="6">
        <f t="shared" si="17"/>
        <v>0.84301987195476857</v>
      </c>
    </row>
    <row r="213" spans="1:8" x14ac:dyDescent="0.3">
      <c r="A213" s="7">
        <f>'Исходные данные'!H213</f>
        <v>43486</v>
      </c>
      <c r="B213" s="8">
        <f>'Исходные данные'!I213</f>
        <v>798.9</v>
      </c>
      <c r="C213" s="8">
        <f>'Исходные данные'!J213</f>
        <v>7277900</v>
      </c>
      <c r="D213" s="6">
        <f t="shared" si="15"/>
        <v>6.6832357814879959</v>
      </c>
      <c r="E213" s="6">
        <f t="shared" si="18"/>
        <v>7.8137651821862317E-2</v>
      </c>
      <c r="F213" s="6">
        <f t="shared" si="19"/>
        <v>7.5235156191909389E-2</v>
      </c>
      <c r="G213" s="6">
        <f t="shared" si="16"/>
        <v>15.800352917021375</v>
      </c>
      <c r="H213" s="6">
        <f t="shared" si="17"/>
        <v>0.93930323438929075</v>
      </c>
    </row>
    <row r="214" spans="1:8" x14ac:dyDescent="0.3">
      <c r="A214" s="7">
        <f>'Исходные данные'!H214</f>
        <v>43493</v>
      </c>
      <c r="B214" s="8">
        <f>'Исходные данные'!I214</f>
        <v>808.1</v>
      </c>
      <c r="C214" s="8">
        <f>'Исходные данные'!J214</f>
        <v>7582730</v>
      </c>
      <c r="D214" s="6">
        <f t="shared" si="15"/>
        <v>6.6946858132394018</v>
      </c>
      <c r="E214" s="6">
        <f t="shared" si="18"/>
        <v>1.1515834272124228E-2</v>
      </c>
      <c r="F214" s="6">
        <f t="shared" si="19"/>
        <v>1.1450031751405758E-2</v>
      </c>
      <c r="G214" s="6">
        <f t="shared" si="16"/>
        <v>15.841383851088464</v>
      </c>
      <c r="H214" s="6">
        <f t="shared" si="17"/>
        <v>0.95460214517336006</v>
      </c>
    </row>
    <row r="215" spans="1:8" x14ac:dyDescent="0.3">
      <c r="A215" s="7">
        <f>'Исходные данные'!H215</f>
        <v>43500</v>
      </c>
      <c r="B215" s="8">
        <f>'Исходные данные'!I215</f>
        <v>787.3</v>
      </c>
      <c r="C215" s="8">
        <f>'Исходные данные'!J215</f>
        <v>4459280</v>
      </c>
      <c r="D215" s="6">
        <f t="shared" si="15"/>
        <v>6.6686093701904214</v>
      </c>
      <c r="E215" s="6">
        <f t="shared" si="18"/>
        <v>-2.5739388689518708E-2</v>
      </c>
      <c r="F215" s="6">
        <f t="shared" si="19"/>
        <v>-2.6076443048980567E-2</v>
      </c>
      <c r="G215" s="6">
        <f t="shared" si="16"/>
        <v>15.310497875986639</v>
      </c>
      <c r="H215" s="6">
        <f t="shared" si="17"/>
        <v>0.92001330340068199</v>
      </c>
    </row>
    <row r="216" spans="1:8" x14ac:dyDescent="0.3">
      <c r="A216" s="7">
        <f>'Исходные данные'!H216</f>
        <v>43507</v>
      </c>
      <c r="B216" s="8">
        <f>'Исходные данные'!I216</f>
        <v>790.3</v>
      </c>
      <c r="C216" s="8">
        <f>'Исходные данные'!J216</f>
        <v>5829500</v>
      </c>
      <c r="D216" s="6">
        <f t="shared" si="15"/>
        <v>6.6724126202109293</v>
      </c>
      <c r="E216" s="6">
        <f t="shared" si="18"/>
        <v>3.81049155341039E-3</v>
      </c>
      <c r="F216" s="6">
        <f t="shared" si="19"/>
        <v>3.803250020508023E-3</v>
      </c>
      <c r="G216" s="6">
        <f t="shared" si="16"/>
        <v>15.578441791355482</v>
      </c>
      <c r="H216" s="6">
        <f t="shared" si="17"/>
        <v>0.92500207865635664</v>
      </c>
    </row>
    <row r="217" spans="1:8" x14ac:dyDescent="0.3">
      <c r="A217" s="7">
        <f>'Исходные данные'!H217</f>
        <v>43514</v>
      </c>
      <c r="B217" s="8">
        <f>'Исходные данные'!I217</f>
        <v>799.9</v>
      </c>
      <c r="C217" s="8">
        <f>'Исходные данные'!J217</f>
        <v>5043720</v>
      </c>
      <c r="D217" s="6">
        <f t="shared" si="15"/>
        <v>6.6844867198547764</v>
      </c>
      <c r="E217" s="6">
        <f t="shared" si="18"/>
        <v>1.2147285840819972E-2</v>
      </c>
      <c r="F217" s="6">
        <f t="shared" si="19"/>
        <v>1.2074099643846644E-2</v>
      </c>
      <c r="G217" s="6">
        <f t="shared" si="16"/>
        <v>15.433654463027317</v>
      </c>
      <c r="H217" s="6">
        <f t="shared" si="17"/>
        <v>0.94096615947451567</v>
      </c>
    </row>
    <row r="218" spans="1:8" x14ac:dyDescent="0.3">
      <c r="A218" s="7">
        <f>'Исходные данные'!H218</f>
        <v>43521</v>
      </c>
      <c r="B218" s="8">
        <f>'Исходные данные'!I218</f>
        <v>775.2</v>
      </c>
      <c r="C218" s="8">
        <f>'Исходные данные'!J218</f>
        <v>7159980</v>
      </c>
      <c r="D218" s="6">
        <f t="shared" si="15"/>
        <v>6.6531210605765567</v>
      </c>
      <c r="E218" s="6">
        <f t="shared" si="18"/>
        <v>-3.0878859857482101E-2</v>
      </c>
      <c r="F218" s="6">
        <f t="shared" si="19"/>
        <v>-3.1365659278219597E-2</v>
      </c>
      <c r="G218" s="6">
        <f t="shared" si="16"/>
        <v>15.784017745636838</v>
      </c>
      <c r="H218" s="6">
        <f t="shared" si="17"/>
        <v>0.89989190986946066</v>
      </c>
    </row>
    <row r="219" spans="1:8" x14ac:dyDescent="0.3">
      <c r="A219" s="7">
        <f>'Исходные данные'!H219</f>
        <v>43528</v>
      </c>
      <c r="B219" s="8">
        <f>'Исходные данные'!I219</f>
        <v>755.2</v>
      </c>
      <c r="C219" s="8">
        <f>'Исходные данные'!J219</f>
        <v>2667590</v>
      </c>
      <c r="D219" s="6">
        <f t="shared" si="15"/>
        <v>6.6269826148312907</v>
      </c>
      <c r="E219" s="6">
        <f t="shared" si="18"/>
        <v>-2.5799793601651185E-2</v>
      </c>
      <c r="F219" s="6">
        <f t="shared" si="19"/>
        <v>-2.6138445745265547E-2</v>
      </c>
      <c r="G219" s="6">
        <f t="shared" si="16"/>
        <v>14.796686001045302</v>
      </c>
      <c r="H219" s="6">
        <f t="shared" si="17"/>
        <v>0.86663340816496248</v>
      </c>
    </row>
    <row r="220" spans="1:8" x14ac:dyDescent="0.3">
      <c r="A220" s="7">
        <f>'Исходные данные'!H220</f>
        <v>43535</v>
      </c>
      <c r="B220" s="8">
        <f>'Исходные данные'!I220</f>
        <v>743.8</v>
      </c>
      <c r="C220" s="8">
        <f>'Исходные данные'!J220</f>
        <v>6778800</v>
      </c>
      <c r="D220" s="6">
        <f t="shared" si="15"/>
        <v>6.61177218149097</v>
      </c>
      <c r="E220" s="6">
        <f t="shared" si="18"/>
        <v>-1.5095338983050967E-2</v>
      </c>
      <c r="F220" s="6">
        <f t="shared" si="19"/>
        <v>-1.521043334032135E-2</v>
      </c>
      <c r="G220" s="6">
        <f t="shared" si="16"/>
        <v>15.729310653101354</v>
      </c>
      <c r="H220" s="6">
        <f t="shared" si="17"/>
        <v>0.84767606219339819</v>
      </c>
    </row>
    <row r="221" spans="1:8" x14ac:dyDescent="0.3">
      <c r="A221" s="7">
        <f>'Исходные данные'!H221</f>
        <v>43542</v>
      </c>
      <c r="B221" s="8">
        <f>'Исходные данные'!I221</f>
        <v>757.2</v>
      </c>
      <c r="C221" s="8">
        <f>'Исходные данные'!J221</f>
        <v>7356940</v>
      </c>
      <c r="D221" s="6">
        <f t="shared" si="15"/>
        <v>6.6296274193351676</v>
      </c>
      <c r="E221" s="6">
        <f t="shared" si="18"/>
        <v>1.8015595590212548E-2</v>
      </c>
      <c r="F221" s="6">
        <f t="shared" si="19"/>
        <v>1.7855237844198284E-2</v>
      </c>
      <c r="G221" s="6">
        <f t="shared" si="16"/>
        <v>15.811154643382981</v>
      </c>
      <c r="H221" s="6">
        <f t="shared" si="17"/>
        <v>0.86995925833541232</v>
      </c>
    </row>
    <row r="222" spans="1:8" x14ac:dyDescent="0.3">
      <c r="A222" s="7">
        <f>'Исходные данные'!H222</f>
        <v>43549</v>
      </c>
      <c r="B222" s="8">
        <f>'Исходные данные'!I222</f>
        <v>755</v>
      </c>
      <c r="C222" s="8">
        <f>'Исходные данные'!J222</f>
        <v>4810380</v>
      </c>
      <c r="D222" s="6">
        <f t="shared" si="15"/>
        <v>6.6267177492490248</v>
      </c>
      <c r="E222" s="6">
        <f t="shared" si="18"/>
        <v>-2.9054410987850573E-3</v>
      </c>
      <c r="F222" s="6">
        <f t="shared" si="19"/>
        <v>-2.9096700861431829E-3</v>
      </c>
      <c r="G222" s="6">
        <f t="shared" si="16"/>
        <v>15.386286641040446</v>
      </c>
      <c r="H222" s="6">
        <f t="shared" si="17"/>
        <v>0.86630082314791734</v>
      </c>
    </row>
    <row r="223" spans="1:8" x14ac:dyDescent="0.3">
      <c r="A223" s="7">
        <f>'Исходные данные'!H223</f>
        <v>43556</v>
      </c>
      <c r="B223" s="8">
        <f>'Исходные данные'!I223</f>
        <v>731.2</v>
      </c>
      <c r="C223" s="8">
        <f>'Исходные данные'!J223</f>
        <v>4524480</v>
      </c>
      <c r="D223" s="6">
        <f t="shared" si="15"/>
        <v>6.5946870201399399</v>
      </c>
      <c r="E223" s="6">
        <f t="shared" si="18"/>
        <v>-3.1523178807946958E-2</v>
      </c>
      <c r="F223" s="6">
        <f t="shared" si="19"/>
        <v>-3.2030729109084402E-2</v>
      </c>
      <c r="G223" s="6">
        <f t="shared" si="16"/>
        <v>15.325013211385613</v>
      </c>
      <c r="H223" s="6">
        <f t="shared" si="17"/>
        <v>0.82672320611956451</v>
      </c>
    </row>
    <row r="224" spans="1:8" x14ac:dyDescent="0.3">
      <c r="A224" s="7">
        <f>'Исходные данные'!H224</f>
        <v>43563</v>
      </c>
      <c r="B224" s="8">
        <f>'Исходные данные'!I224</f>
        <v>750.5</v>
      </c>
      <c r="C224" s="8">
        <f>'Исходные данные'!J224</f>
        <v>6263460</v>
      </c>
      <c r="D224" s="6">
        <f t="shared" si="15"/>
        <v>6.6207396510735164</v>
      </c>
      <c r="E224" s="6">
        <f t="shared" si="18"/>
        <v>2.6394967177242823E-2</v>
      </c>
      <c r="F224" s="6">
        <f t="shared" si="19"/>
        <v>2.6052630933576276E-2</v>
      </c>
      <c r="G224" s="6">
        <f t="shared" si="16"/>
        <v>15.650243306040196</v>
      </c>
      <c r="H224" s="6">
        <f t="shared" si="17"/>
        <v>0.85881766026440531</v>
      </c>
    </row>
    <row r="225" spans="1:8" x14ac:dyDescent="0.3">
      <c r="A225" s="7">
        <f>'Исходные данные'!H225</f>
        <v>43570</v>
      </c>
      <c r="B225" s="8">
        <f>'Исходные данные'!I225</f>
        <v>748.9</v>
      </c>
      <c r="C225" s="8">
        <f>'Исходные данные'!J225</f>
        <v>3314770</v>
      </c>
      <c r="D225" s="6">
        <f t="shared" si="15"/>
        <v>6.6186054632553217</v>
      </c>
      <c r="E225" s="6">
        <f t="shared" si="18"/>
        <v>-2.131912058627612E-3</v>
      </c>
      <c r="F225" s="6">
        <f t="shared" si="19"/>
        <v>-2.1341878181952768E-3</v>
      </c>
      <c r="G225" s="6">
        <f t="shared" si="16"/>
        <v>15.013898797596292</v>
      </c>
      <c r="H225" s="6">
        <f t="shared" si="17"/>
        <v>0.8561569801280452</v>
      </c>
    </row>
    <row r="226" spans="1:8" x14ac:dyDescent="0.3">
      <c r="A226" s="7">
        <f>'Исходные данные'!H226</f>
        <v>43577</v>
      </c>
      <c r="B226" s="8">
        <f>'Исходные данные'!I226</f>
        <v>767.3</v>
      </c>
      <c r="C226" s="8">
        <f>'Исходные данные'!J226</f>
        <v>6229550</v>
      </c>
      <c r="D226" s="6">
        <f t="shared" si="15"/>
        <v>6.6428778591836197</v>
      </c>
      <c r="E226" s="6">
        <f t="shared" si="18"/>
        <v>2.4569368406996899E-2</v>
      </c>
      <c r="F226" s="6">
        <f t="shared" si="19"/>
        <v>2.427239592829819E-2</v>
      </c>
      <c r="G226" s="6">
        <f t="shared" si="16"/>
        <v>15.644814657015194</v>
      </c>
      <c r="H226" s="6">
        <f t="shared" si="17"/>
        <v>0.8867548016961837</v>
      </c>
    </row>
    <row r="227" spans="1:8" x14ac:dyDescent="0.3">
      <c r="A227" s="7">
        <f>'Исходные данные'!H227</f>
        <v>43584</v>
      </c>
      <c r="B227" s="8">
        <f>'Исходные данные'!I227</f>
        <v>765.5</v>
      </c>
      <c r="C227" s="8">
        <f>'Исходные данные'!J227</f>
        <v>4373260</v>
      </c>
      <c r="D227" s="6">
        <f t="shared" si="15"/>
        <v>6.6405292150977386</v>
      </c>
      <c r="E227" s="6">
        <f t="shared" si="18"/>
        <v>-2.3458881793300594E-3</v>
      </c>
      <c r="F227" s="6">
        <f t="shared" si="19"/>
        <v>-2.3486440858810015E-3</v>
      </c>
      <c r="G227" s="6">
        <f t="shared" si="16"/>
        <v>15.291019284378836</v>
      </c>
      <c r="H227" s="6">
        <f t="shared" si="17"/>
        <v>0.883761536542779</v>
      </c>
    </row>
    <row r="228" spans="1:8" x14ac:dyDescent="0.3">
      <c r="A228" s="7">
        <f>'Исходные данные'!H228</f>
        <v>43591</v>
      </c>
      <c r="B228" s="8">
        <f>'Исходные данные'!I228</f>
        <v>705.1</v>
      </c>
      <c r="C228" s="8">
        <f>'Исходные данные'!J228</f>
        <v>6308550</v>
      </c>
      <c r="D228" s="6">
        <f t="shared" si="15"/>
        <v>6.5583396367249946</v>
      </c>
      <c r="E228" s="6">
        <f t="shared" si="18"/>
        <v>-7.890267798824295E-2</v>
      </c>
      <c r="F228" s="6">
        <f t="shared" si="19"/>
        <v>-8.2189578372743474E-2</v>
      </c>
      <c r="G228" s="6">
        <f t="shared" si="16"/>
        <v>15.657416414132902</v>
      </c>
      <c r="H228" s="6">
        <f t="shared" si="17"/>
        <v>0.7833208613951943</v>
      </c>
    </row>
    <row r="229" spans="1:8" x14ac:dyDescent="0.3">
      <c r="A229" s="7">
        <f>'Исходные данные'!H229</f>
        <v>43598</v>
      </c>
      <c r="B229" s="8">
        <f>'Исходные данные'!I229</f>
        <v>679.4</v>
      </c>
      <c r="C229" s="8">
        <f>'Исходные данные'!J229</f>
        <v>14564070</v>
      </c>
      <c r="D229" s="6">
        <f t="shared" si="15"/>
        <v>6.5212100557264838</v>
      </c>
      <c r="E229" s="6">
        <f t="shared" si="18"/>
        <v>-3.6448730676499848E-2</v>
      </c>
      <c r="F229" s="6">
        <f t="shared" si="19"/>
        <v>-3.712958099851147E-2</v>
      </c>
      <c r="G229" s="6">
        <f t="shared" si="16"/>
        <v>16.494068094637786</v>
      </c>
      <c r="H229" s="6">
        <f t="shared" si="17"/>
        <v>0.74058368670491403</v>
      </c>
    </row>
    <row r="230" spans="1:8" x14ac:dyDescent="0.3">
      <c r="A230" s="7">
        <f>'Исходные данные'!H230</f>
        <v>43605</v>
      </c>
      <c r="B230" s="8">
        <f>'Исходные данные'!I230</f>
        <v>696.8</v>
      </c>
      <c r="C230" s="8">
        <f>'Исходные данные'!J230</f>
        <v>9394220</v>
      </c>
      <c r="D230" s="6">
        <f t="shared" si="15"/>
        <v>6.5464984255382932</v>
      </c>
      <c r="E230" s="6">
        <f t="shared" si="18"/>
        <v>2.5610833088018807E-2</v>
      </c>
      <c r="F230" s="6">
        <f t="shared" si="19"/>
        <v>2.5288369811809364E-2</v>
      </c>
      <c r="G230" s="6">
        <f t="shared" si="16"/>
        <v>16.055605164498598</v>
      </c>
      <c r="H230" s="6">
        <f t="shared" si="17"/>
        <v>0.7695185831878274</v>
      </c>
    </row>
    <row r="231" spans="1:8" x14ac:dyDescent="0.3">
      <c r="A231" s="7">
        <f>'Исходные данные'!H231</f>
        <v>43612</v>
      </c>
      <c r="B231" s="8">
        <f>'Исходные данные'!I231</f>
        <v>748.5</v>
      </c>
      <c r="C231" s="8">
        <f>'Исходные данные'!J231</f>
        <v>15486430</v>
      </c>
      <c r="D231" s="6">
        <f t="shared" si="15"/>
        <v>6.6180712038596834</v>
      </c>
      <c r="E231" s="6">
        <f t="shared" si="18"/>
        <v>7.4196326061997775E-2</v>
      </c>
      <c r="F231" s="6">
        <f t="shared" si="19"/>
        <v>7.1572778321390071E-2</v>
      </c>
      <c r="G231" s="6">
        <f t="shared" si="16"/>
        <v>16.555474714558677</v>
      </c>
      <c r="H231" s="6">
        <f t="shared" si="17"/>
        <v>0.85549181009395547</v>
      </c>
    </row>
    <row r="232" spans="1:8" x14ac:dyDescent="0.3">
      <c r="A232" s="7">
        <f>'Исходные данные'!H232</f>
        <v>43619</v>
      </c>
      <c r="B232" s="8">
        <f>'Исходные данные'!I232</f>
        <v>753.6</v>
      </c>
      <c r="C232" s="8">
        <f>'Исходные данные'!J232</f>
        <v>8166120</v>
      </c>
      <c r="D232" s="6">
        <f t="shared" si="15"/>
        <v>6.6248617232621534</v>
      </c>
      <c r="E232" s="6">
        <f t="shared" si="18"/>
        <v>6.8136272545090484E-3</v>
      </c>
      <c r="F232" s="6">
        <f t="shared" si="19"/>
        <v>6.7905194024701961E-3</v>
      </c>
      <c r="G232" s="6">
        <f t="shared" si="16"/>
        <v>15.915504445830836</v>
      </c>
      <c r="H232" s="6">
        <f t="shared" si="17"/>
        <v>0.86397272802860237</v>
      </c>
    </row>
    <row r="233" spans="1:8" x14ac:dyDescent="0.3">
      <c r="A233" s="7">
        <f>'Исходные данные'!H233</f>
        <v>43626</v>
      </c>
      <c r="B233" s="8">
        <f>'Исходные данные'!I233</f>
        <v>765</v>
      </c>
      <c r="C233" s="8">
        <f>'Исходные данные'!J233</f>
        <v>7211090</v>
      </c>
      <c r="D233" s="6">
        <f t="shared" si="15"/>
        <v>6.6398758338265358</v>
      </c>
      <c r="E233" s="6">
        <f t="shared" si="18"/>
        <v>1.5127388535031816E-2</v>
      </c>
      <c r="F233" s="6">
        <f t="shared" si="19"/>
        <v>1.5014110564382505E-2</v>
      </c>
      <c r="G233" s="6">
        <f t="shared" si="16"/>
        <v>15.791130676752919</v>
      </c>
      <c r="H233" s="6">
        <f t="shared" si="17"/>
        <v>0.88293007400016654</v>
      </c>
    </row>
    <row r="234" spans="1:8" x14ac:dyDescent="0.3">
      <c r="A234" s="7">
        <f>'Исходные данные'!H234</f>
        <v>43633</v>
      </c>
      <c r="B234" s="8">
        <f>'Исходные данные'!I234</f>
        <v>776.8</v>
      </c>
      <c r="C234" s="8">
        <f>'Исходные данные'!J234</f>
        <v>9662460</v>
      </c>
      <c r="D234" s="6">
        <f t="shared" si="15"/>
        <v>6.6551829169771155</v>
      </c>
      <c r="E234" s="6">
        <f t="shared" si="18"/>
        <v>1.542483660130713E-2</v>
      </c>
      <c r="F234" s="6">
        <f t="shared" si="19"/>
        <v>1.5307083150579352E-2</v>
      </c>
      <c r="G234" s="6">
        <f t="shared" si="16"/>
        <v>16.083758832153851</v>
      </c>
      <c r="H234" s="6">
        <f t="shared" si="17"/>
        <v>0.90255259000582033</v>
      </c>
    </row>
    <row r="235" spans="1:8" x14ac:dyDescent="0.3">
      <c r="A235" s="7">
        <f>'Исходные данные'!H235</f>
        <v>43640</v>
      </c>
      <c r="B235" s="8">
        <f>'Исходные данные'!I235</f>
        <v>774.9</v>
      </c>
      <c r="C235" s="8">
        <f>'Исходные данные'!J235</f>
        <v>7476240</v>
      </c>
      <c r="D235" s="6">
        <f t="shared" si="15"/>
        <v>6.6527339887699046</v>
      </c>
      <c r="E235" s="6">
        <f t="shared" si="18"/>
        <v>-2.4459320288362221E-3</v>
      </c>
      <c r="F235" s="6">
        <f t="shared" si="19"/>
        <v>-2.4489282072106557E-3</v>
      </c>
      <c r="G235" s="6">
        <f t="shared" si="16"/>
        <v>15.827240549771041</v>
      </c>
      <c r="H235" s="6">
        <f t="shared" si="17"/>
        <v>0.8993930323438929</v>
      </c>
    </row>
    <row r="236" spans="1:8" x14ac:dyDescent="0.3">
      <c r="A236" s="7">
        <f>'Исходные данные'!H236</f>
        <v>43647</v>
      </c>
      <c r="B236" s="8">
        <f>'Исходные данные'!I236</f>
        <v>762.7</v>
      </c>
      <c r="C236" s="8">
        <f>'Исходные данные'!J236</f>
        <v>10458640</v>
      </c>
      <c r="D236" s="6">
        <f t="shared" si="15"/>
        <v>6.6368647691701925</v>
      </c>
      <c r="E236" s="6">
        <f t="shared" si="18"/>
        <v>-1.5743966963479072E-2</v>
      </c>
      <c r="F236" s="6">
        <f t="shared" si="19"/>
        <v>-1.5869219599711572E-2</v>
      </c>
      <c r="G236" s="6">
        <f t="shared" si="16"/>
        <v>16.162938989027374</v>
      </c>
      <c r="H236" s="6">
        <f t="shared" si="17"/>
        <v>0.87910534630414927</v>
      </c>
    </row>
    <row r="237" spans="1:8" x14ac:dyDescent="0.3">
      <c r="A237" s="7">
        <f>'Исходные данные'!H237</f>
        <v>43654</v>
      </c>
      <c r="B237" s="8">
        <f>'Исходные данные'!I237</f>
        <v>726.9</v>
      </c>
      <c r="C237" s="8">
        <f>'Исходные данные'!J237</f>
        <v>5080430</v>
      </c>
      <c r="D237" s="6">
        <f t="shared" si="15"/>
        <v>6.5887889164905893</v>
      </c>
      <c r="E237" s="6">
        <f t="shared" si="18"/>
        <v>-4.6938507932345698E-2</v>
      </c>
      <c r="F237" s="6">
        <f t="shared" si="19"/>
        <v>-4.8075852679603209E-2</v>
      </c>
      <c r="G237" s="6">
        <f t="shared" si="16"/>
        <v>15.440906461641713</v>
      </c>
      <c r="H237" s="6">
        <f t="shared" si="17"/>
        <v>0.81957262825309729</v>
      </c>
    </row>
    <row r="238" spans="1:8" x14ac:dyDescent="0.3">
      <c r="A238" s="7">
        <f>'Исходные данные'!H238</f>
        <v>43661</v>
      </c>
      <c r="B238" s="8">
        <f>'Исходные данные'!I238</f>
        <v>744</v>
      </c>
      <c r="C238" s="8">
        <f>'Исходные данные'!J238</f>
        <v>8845420</v>
      </c>
      <c r="D238" s="6">
        <f t="shared" si="15"/>
        <v>6.6120410348330916</v>
      </c>
      <c r="E238" s="6">
        <f t="shared" si="18"/>
        <v>2.3524556335121783E-2</v>
      </c>
      <c r="F238" s="6">
        <f t="shared" si="19"/>
        <v>2.3252118342502223E-2</v>
      </c>
      <c r="G238" s="6">
        <f t="shared" si="16"/>
        <v>15.995410368903165</v>
      </c>
      <c r="H238" s="6">
        <f t="shared" si="17"/>
        <v>0.84800864721044333</v>
      </c>
    </row>
    <row r="239" spans="1:8" x14ac:dyDescent="0.3">
      <c r="A239" s="7">
        <f>'Исходные данные'!H239</f>
        <v>43668</v>
      </c>
      <c r="B239" s="8">
        <f>'Исходные данные'!I239</f>
        <v>734.6</v>
      </c>
      <c r="C239" s="8">
        <f>'Исходные данные'!J239</f>
        <v>8154190</v>
      </c>
      <c r="D239" s="6">
        <f t="shared" si="15"/>
        <v>6.5993261333855671</v>
      </c>
      <c r="E239" s="6">
        <f t="shared" si="18"/>
        <v>-1.2634408602150506E-2</v>
      </c>
      <c r="F239" s="6">
        <f t="shared" si="19"/>
        <v>-1.2714901447524874E-2</v>
      </c>
      <c r="G239" s="6">
        <f t="shared" si="16"/>
        <v>15.914042463537005</v>
      </c>
      <c r="H239" s="6">
        <f t="shared" si="17"/>
        <v>0.83237715140932911</v>
      </c>
    </row>
    <row r="240" spans="1:8" x14ac:dyDescent="0.3">
      <c r="A240" s="7">
        <f>'Исходные данные'!H240</f>
        <v>43675</v>
      </c>
      <c r="B240" s="8">
        <f>'Исходные данные'!I240</f>
        <v>732.2</v>
      </c>
      <c r="C240" s="8">
        <f>'Исходные данные'!J240</f>
        <v>9983900</v>
      </c>
      <c r="D240" s="6">
        <f t="shared" si="15"/>
        <v>6.5960537006861362</v>
      </c>
      <c r="E240" s="6">
        <f t="shared" si="18"/>
        <v>-3.2670841274162498E-3</v>
      </c>
      <c r="F240" s="6">
        <f t="shared" si="19"/>
        <v>-3.272432699431099E-3</v>
      </c>
      <c r="G240" s="6">
        <f t="shared" si="16"/>
        <v>16.116484353515546</v>
      </c>
      <c r="H240" s="6">
        <f t="shared" si="17"/>
        <v>0.82838613120478943</v>
      </c>
    </row>
    <row r="241" spans="1:8" x14ac:dyDescent="0.3">
      <c r="A241" s="7">
        <f>'Исходные данные'!H241</f>
        <v>43682</v>
      </c>
      <c r="B241" s="8">
        <f>'Исходные данные'!I241</f>
        <v>737.3</v>
      </c>
      <c r="C241" s="8">
        <f>'Исходные данные'!J241</f>
        <v>9001240</v>
      </c>
      <c r="D241" s="6">
        <f t="shared" si="15"/>
        <v>6.6029948649956047</v>
      </c>
      <c r="E241" s="6">
        <f t="shared" si="18"/>
        <v>6.9653100245833221E-3</v>
      </c>
      <c r="F241" s="6">
        <f t="shared" si="19"/>
        <v>6.941164309468846E-3</v>
      </c>
      <c r="G241" s="6">
        <f t="shared" si="16"/>
        <v>16.012872903587784</v>
      </c>
      <c r="H241" s="6">
        <f t="shared" si="17"/>
        <v>0.83686704913943633</v>
      </c>
    </row>
    <row r="242" spans="1:8" x14ac:dyDescent="0.3">
      <c r="A242" s="7">
        <f>'Исходные данные'!H242</f>
        <v>43689</v>
      </c>
      <c r="B242" s="8">
        <f>'Исходные данные'!I242</f>
        <v>705</v>
      </c>
      <c r="C242" s="8">
        <f>'Исходные данные'!J242</f>
        <v>7802380</v>
      </c>
      <c r="D242" s="6">
        <f t="shared" si="15"/>
        <v>6.5581978028122689</v>
      </c>
      <c r="E242" s="6">
        <f t="shared" si="18"/>
        <v>-4.3808490438084845E-2</v>
      </c>
      <c r="F242" s="6">
        <f t="shared" si="19"/>
        <v>-4.479706218333622E-2</v>
      </c>
      <c r="G242" s="6">
        <f t="shared" si="16"/>
        <v>15.869939373322804</v>
      </c>
      <c r="H242" s="6">
        <f t="shared" si="17"/>
        <v>0.78315456888667179</v>
      </c>
    </row>
    <row r="243" spans="1:8" x14ac:dyDescent="0.3">
      <c r="A243" s="7">
        <f>'Исходные данные'!H243</f>
        <v>43696</v>
      </c>
      <c r="B243" s="8">
        <f>'Исходные данные'!I243</f>
        <v>718.1</v>
      </c>
      <c r="C243" s="8">
        <f>'Исходные данные'!J243</f>
        <v>6584090</v>
      </c>
      <c r="D243" s="6">
        <f t="shared" si="15"/>
        <v>6.5766088351162715</v>
      </c>
      <c r="E243" s="6">
        <f t="shared" si="18"/>
        <v>1.8581560283687976E-2</v>
      </c>
      <c r="F243" s="6">
        <f t="shared" si="19"/>
        <v>1.841103230400332E-2</v>
      </c>
      <c r="G243" s="6">
        <f t="shared" si="16"/>
        <v>15.700166690747439</v>
      </c>
      <c r="H243" s="6">
        <f t="shared" si="17"/>
        <v>0.80493888750311815</v>
      </c>
    </row>
    <row r="244" spans="1:8" x14ac:dyDescent="0.3">
      <c r="A244" s="7">
        <f>'Исходные данные'!H244</f>
        <v>43703</v>
      </c>
      <c r="B244" s="8">
        <f>'Исходные данные'!I244</f>
        <v>743.1</v>
      </c>
      <c r="C244" s="8">
        <f>'Исходные данные'!J244</f>
        <v>14406220</v>
      </c>
      <c r="D244" s="6">
        <f t="shared" si="15"/>
        <v>6.6108306251634232</v>
      </c>
      <c r="E244" s="6">
        <f t="shared" si="18"/>
        <v>3.4814092744743071E-2</v>
      </c>
      <c r="F244" s="6">
        <f t="shared" si="19"/>
        <v>3.4221790047151764E-2</v>
      </c>
      <c r="G244" s="6">
        <f t="shared" si="16"/>
        <v>16.483170615729527</v>
      </c>
      <c r="H244" s="6">
        <f t="shared" si="17"/>
        <v>0.84651201463374093</v>
      </c>
    </row>
    <row r="245" spans="1:8" x14ac:dyDescent="0.3">
      <c r="A245" s="7">
        <f>'Исходные данные'!H245</f>
        <v>43710</v>
      </c>
      <c r="B245" s="8">
        <f>'Исходные данные'!I245</f>
        <v>753</v>
      </c>
      <c r="C245" s="8">
        <f>'Исходные данные'!J245</f>
        <v>7756528</v>
      </c>
      <c r="D245" s="6">
        <f t="shared" si="15"/>
        <v>6.6240652277998935</v>
      </c>
      <c r="E245" s="6">
        <f t="shared" si="18"/>
        <v>1.3322567622123506E-2</v>
      </c>
      <c r="F245" s="6">
        <f t="shared" si="19"/>
        <v>1.3234602636470057E-2</v>
      </c>
      <c r="G245" s="6">
        <f t="shared" si="16"/>
        <v>15.864045369355596</v>
      </c>
      <c r="H245" s="6">
        <f t="shared" si="17"/>
        <v>0.86297497297746761</v>
      </c>
    </row>
    <row r="246" spans="1:8" x14ac:dyDescent="0.3">
      <c r="A246" s="7">
        <f>'Исходные данные'!H246</f>
        <v>43717</v>
      </c>
      <c r="B246" s="8">
        <f>'Исходные данные'!I246</f>
        <v>733.3</v>
      </c>
      <c r="C246" s="8">
        <f>'Исходные данные'!J246</f>
        <v>7858174</v>
      </c>
      <c r="D246" s="6">
        <f t="shared" si="15"/>
        <v>6.597554895099754</v>
      </c>
      <c r="E246" s="6">
        <f t="shared" si="18"/>
        <v>-2.6162018592297536E-2</v>
      </c>
      <c r="F246" s="6">
        <f t="shared" si="19"/>
        <v>-2.651033270013977E-2</v>
      </c>
      <c r="G246" s="6">
        <f t="shared" si="16"/>
        <v>15.877064821894329</v>
      </c>
      <c r="H246" s="6">
        <f t="shared" si="17"/>
        <v>0.83021534879853665</v>
      </c>
    </row>
    <row r="247" spans="1:8" x14ac:dyDescent="0.3">
      <c r="A247" s="7">
        <f>'Исходные данные'!H247</f>
        <v>43724</v>
      </c>
      <c r="B247" s="8">
        <f>'Исходные данные'!I247</f>
        <v>748.7</v>
      </c>
      <c r="C247" s="8">
        <f>'Исходные данные'!J247</f>
        <v>16660819</v>
      </c>
      <c r="D247" s="6">
        <f t="shared" si="15"/>
        <v>6.61833836923664</v>
      </c>
      <c r="E247" s="6">
        <f t="shared" si="18"/>
        <v>2.1000954588845072E-2</v>
      </c>
      <c r="F247" s="6">
        <f t="shared" si="19"/>
        <v>2.0783474136885742E-2</v>
      </c>
      <c r="G247" s="6">
        <f t="shared" si="16"/>
        <v>16.62857035315854</v>
      </c>
      <c r="H247" s="6">
        <f t="shared" si="17"/>
        <v>0.8558243951110005</v>
      </c>
    </row>
    <row r="248" spans="1:8" x14ac:dyDescent="0.3">
      <c r="A248" s="7">
        <f>'Исходные данные'!H248</f>
        <v>43731</v>
      </c>
      <c r="B248" s="8">
        <f>'Исходные данные'!I248</f>
        <v>697.5</v>
      </c>
      <c r="C248" s="8">
        <f>'Исходные данные'!J248</f>
        <v>11310517</v>
      </c>
      <c r="D248" s="6">
        <f t="shared" si="15"/>
        <v>6.5475025136955205</v>
      </c>
      <c r="E248" s="6">
        <f t="shared" si="18"/>
        <v>-6.8385201015092878E-2</v>
      </c>
      <c r="F248" s="6">
        <f t="shared" si="19"/>
        <v>-7.0835855541118944E-2</v>
      </c>
      <c r="G248" s="6">
        <f t="shared" si="16"/>
        <v>16.241243558807057</v>
      </c>
      <c r="H248" s="6">
        <f t="shared" si="17"/>
        <v>0.77068263074748489</v>
      </c>
    </row>
    <row r="249" spans="1:8" x14ac:dyDescent="0.3">
      <c r="A249" s="7">
        <f>'Исходные данные'!H249</f>
        <v>43738</v>
      </c>
      <c r="B249" s="8">
        <f>'Исходные данные'!I249</f>
        <v>681.5</v>
      </c>
      <c r="C249" s="8">
        <f>'Исходные данные'!J249</f>
        <v>8347051</v>
      </c>
      <c r="D249" s="6">
        <f t="shared" si="15"/>
        <v>6.5242962511365876</v>
      </c>
      <c r="E249" s="6">
        <f t="shared" si="18"/>
        <v>-2.2939068100358423E-2</v>
      </c>
      <c r="F249" s="6">
        <f t="shared" si="19"/>
        <v>-2.320626255893336E-2</v>
      </c>
      <c r="G249" s="6">
        <f t="shared" si="16"/>
        <v>15.937418860793841</v>
      </c>
      <c r="H249" s="6">
        <f t="shared" si="17"/>
        <v>0.74407582938388639</v>
      </c>
    </row>
    <row r="250" spans="1:8" x14ac:dyDescent="0.3">
      <c r="A250" s="7">
        <f>'Исходные данные'!H250</f>
        <v>43745</v>
      </c>
      <c r="B250" s="8">
        <f>'Исходные данные'!I250</f>
        <v>709.7</v>
      </c>
      <c r="C250" s="8">
        <f>'Исходные данные'!J250</f>
        <v>5059278</v>
      </c>
      <c r="D250" s="6">
        <f t="shared" si="15"/>
        <v>6.5648423455309377</v>
      </c>
      <c r="E250" s="6">
        <f t="shared" si="18"/>
        <v>4.1379310344827655E-2</v>
      </c>
      <c r="F250" s="6">
        <f t="shared" si="19"/>
        <v>4.0546094394350009E-2</v>
      </c>
      <c r="G250" s="6">
        <f t="shared" si="16"/>
        <v>15.436734343335747</v>
      </c>
      <c r="H250" s="6">
        <f t="shared" si="17"/>
        <v>0.79097031678722896</v>
      </c>
    </row>
    <row r="251" spans="1:8" x14ac:dyDescent="0.3">
      <c r="A251" s="7">
        <f>'Исходные данные'!H251</f>
        <v>43752</v>
      </c>
      <c r="B251" s="8">
        <f>'Исходные данные'!I251</f>
        <v>706.8</v>
      </c>
      <c r="C251" s="8">
        <f>'Исходные данные'!J251</f>
        <v>6162051</v>
      </c>
      <c r="D251" s="6">
        <f t="shared" si="15"/>
        <v>6.5607477404455414</v>
      </c>
      <c r="E251" s="6">
        <f t="shared" si="18"/>
        <v>-4.0862336198394964E-3</v>
      </c>
      <c r="F251" s="6">
        <f t="shared" si="19"/>
        <v>-4.0946050853960386E-3</v>
      </c>
      <c r="G251" s="6">
        <f t="shared" si="16"/>
        <v>15.633920234638094</v>
      </c>
      <c r="H251" s="6">
        <f t="shared" si="17"/>
        <v>0.78614783404007649</v>
      </c>
    </row>
    <row r="252" spans="1:8" x14ac:dyDescent="0.3">
      <c r="A252" s="7">
        <f>'Исходные данные'!H252</f>
        <v>43759</v>
      </c>
      <c r="B252" s="8">
        <f>'Исходные данные'!I252</f>
        <v>749.6</v>
      </c>
      <c r="C252" s="8">
        <f>'Исходные данные'!J252</f>
        <v>11029763</v>
      </c>
      <c r="D252" s="6">
        <f t="shared" si="15"/>
        <v>6.6195397309242123</v>
      </c>
      <c r="E252" s="6">
        <f t="shared" si="18"/>
        <v>6.055461233729495E-2</v>
      </c>
      <c r="F252" s="6">
        <f t="shared" si="19"/>
        <v>5.8791990478671112E-2</v>
      </c>
      <c r="G252" s="6">
        <f t="shared" si="16"/>
        <v>16.216107904144806</v>
      </c>
      <c r="H252" s="6">
        <f t="shared" si="17"/>
        <v>0.85732102768770269</v>
      </c>
    </row>
    <row r="253" spans="1:8" x14ac:dyDescent="0.3">
      <c r="A253" s="7">
        <f>'Исходные данные'!H253</f>
        <v>43766</v>
      </c>
      <c r="B253" s="8">
        <f>'Исходные данные'!I253</f>
        <v>755.4</v>
      </c>
      <c r="C253" s="8">
        <f>'Исходные данные'!J253</f>
        <v>8463294</v>
      </c>
      <c r="D253" s="6">
        <f t="shared" si="15"/>
        <v>6.6272474102783567</v>
      </c>
      <c r="E253" s="6">
        <f t="shared" si="18"/>
        <v>7.7374599786552223E-3</v>
      </c>
      <c r="F253" s="6">
        <f t="shared" si="19"/>
        <v>7.7076793541440381E-3</v>
      </c>
      <c r="G253" s="6">
        <f t="shared" si="16"/>
        <v>15.951249017502937</v>
      </c>
      <c r="H253" s="6">
        <f t="shared" si="17"/>
        <v>0.86696599318200718</v>
      </c>
    </row>
    <row r="254" spans="1:8" x14ac:dyDescent="0.3">
      <c r="A254" s="7">
        <f>'Исходные данные'!H254</f>
        <v>43773</v>
      </c>
      <c r="B254" s="8">
        <f>'Исходные данные'!I254</f>
        <v>782.2</v>
      </c>
      <c r="C254" s="8">
        <f>'Исходные данные'!J254</f>
        <v>7894440</v>
      </c>
      <c r="D254" s="6">
        <f t="shared" si="15"/>
        <v>6.6621104623214142</v>
      </c>
      <c r="E254" s="6">
        <f t="shared" si="18"/>
        <v>3.5477892507280999E-2</v>
      </c>
      <c r="F254" s="6">
        <f t="shared" si="19"/>
        <v>3.4863052043057299E-2</v>
      </c>
      <c r="G254" s="6">
        <f t="shared" si="16"/>
        <v>15.881669272187192</v>
      </c>
      <c r="H254" s="6">
        <f t="shared" si="17"/>
        <v>0.91153238546603499</v>
      </c>
    </row>
    <row r="255" spans="1:8" x14ac:dyDescent="0.3">
      <c r="A255" s="7">
        <f>'Исходные данные'!H255</f>
        <v>43780</v>
      </c>
      <c r="B255" s="8">
        <f>'Исходные данные'!I255</f>
        <v>764</v>
      </c>
      <c r="C255" s="8">
        <f>'Исходные данные'!J255</f>
        <v>7798410</v>
      </c>
      <c r="D255" s="6">
        <f t="shared" si="15"/>
        <v>6.6385677891665207</v>
      </c>
      <c r="E255" s="6">
        <f t="shared" si="18"/>
        <v>-2.3267706468933832E-2</v>
      </c>
      <c r="F255" s="6">
        <f t="shared" si="19"/>
        <v>-2.3542673154893314E-2</v>
      </c>
      <c r="G255" s="6">
        <f t="shared" si="16"/>
        <v>15.869430424726524</v>
      </c>
      <c r="H255" s="6">
        <f t="shared" si="17"/>
        <v>0.88126714891494162</v>
      </c>
    </row>
    <row r="256" spans="1:8" x14ac:dyDescent="0.3">
      <c r="A256" s="7">
        <f>'Исходные данные'!H256</f>
        <v>43787</v>
      </c>
      <c r="B256" s="8">
        <f>'Исходные данные'!I256</f>
        <v>761.2</v>
      </c>
      <c r="C256" s="8">
        <f>'Исходные данные'!J256</f>
        <v>7426691</v>
      </c>
      <c r="D256" s="6">
        <f t="shared" si="15"/>
        <v>6.6348961354219949</v>
      </c>
      <c r="E256" s="6">
        <f t="shared" si="18"/>
        <v>-3.664921465968527E-3</v>
      </c>
      <c r="F256" s="6">
        <f t="shared" si="19"/>
        <v>-3.6716537445260085E-3</v>
      </c>
      <c r="G256" s="6">
        <f t="shared" si="16"/>
        <v>15.820590960831028</v>
      </c>
      <c r="H256" s="6">
        <f t="shared" si="17"/>
        <v>0.87661095867631189</v>
      </c>
    </row>
    <row r="257" spans="1:8" x14ac:dyDescent="0.3">
      <c r="A257" s="7">
        <f>'Исходные данные'!H257</f>
        <v>43794</v>
      </c>
      <c r="B257" s="8">
        <f>'Исходные данные'!I257</f>
        <v>740.4</v>
      </c>
      <c r="C257" s="8">
        <f>'Исходные данные'!J257</f>
        <v>9941735</v>
      </c>
      <c r="D257" s="6">
        <f t="shared" si="15"/>
        <v>6.6071905806993421</v>
      </c>
      <c r="E257" s="6">
        <f t="shared" si="18"/>
        <v>-2.7325275880189261E-2</v>
      </c>
      <c r="F257" s="6">
        <f t="shared" si="19"/>
        <v>-2.7705554722652105E-2</v>
      </c>
      <c r="G257" s="6">
        <f t="shared" si="16"/>
        <v>16.112252110684853</v>
      </c>
      <c r="H257" s="6">
        <f t="shared" si="17"/>
        <v>0.8420221169036336</v>
      </c>
    </row>
    <row r="258" spans="1:8" x14ac:dyDescent="0.3">
      <c r="A258" s="7">
        <f>'Исходные данные'!H258</f>
        <v>43801</v>
      </c>
      <c r="B258" s="8">
        <f>'Исходные данные'!I258</f>
        <v>752.3</v>
      </c>
      <c r="C258" s="8">
        <f>'Исходные данные'!J258</f>
        <v>7543895</v>
      </c>
      <c r="D258" s="6">
        <f t="shared" si="15"/>
        <v>6.6231351805661758</v>
      </c>
      <c r="E258" s="6">
        <f t="shared" si="18"/>
        <v>1.6072393300918392E-2</v>
      </c>
      <c r="F258" s="6">
        <f t="shared" si="19"/>
        <v>1.5944599866833383E-2</v>
      </c>
      <c r="G258" s="6">
        <f t="shared" si="16"/>
        <v>15.836249184852864</v>
      </c>
      <c r="H258" s="6">
        <f t="shared" si="17"/>
        <v>0.86181092541781001</v>
      </c>
    </row>
    <row r="259" spans="1:8" x14ac:dyDescent="0.3">
      <c r="A259" s="7">
        <f>'Исходные данные'!H259</f>
        <v>43808</v>
      </c>
      <c r="B259" s="8">
        <f>'Исходные данные'!I259</f>
        <v>793.2</v>
      </c>
      <c r="C259" s="8">
        <f>'Исходные данные'!J259</f>
        <v>10540735</v>
      </c>
      <c r="D259" s="6">
        <f t="shared" ref="D259:D268" si="20">LN(B259)</f>
        <v>6.6760753966456408</v>
      </c>
      <c r="E259" s="6">
        <f t="shared" si="18"/>
        <v>5.4366609065532492E-2</v>
      </c>
      <c r="F259" s="6">
        <f t="shared" si="19"/>
        <v>5.2940216079465238E-2</v>
      </c>
      <c r="G259" s="6">
        <f t="shared" ref="G259:G268" si="21">LN(C259)</f>
        <v>16.170757832991516</v>
      </c>
      <c r="H259" s="6">
        <f t="shared" ref="H259:H268" si="22" xml:space="preserve"> (B259 - MIN($B$2:$B$268)) / (MAX($B$2:$B$268) - MIN($B$2:$B$268))</f>
        <v>0.92982456140350911</v>
      </c>
    </row>
    <row r="260" spans="1:8" x14ac:dyDescent="0.3">
      <c r="A260" s="7">
        <f>'Исходные данные'!H260</f>
        <v>43815</v>
      </c>
      <c r="B260" s="8">
        <f>'Исходные данные'!I260</f>
        <v>780.8</v>
      </c>
      <c r="C260" s="8">
        <f>'Исходные данные'!J260</f>
        <v>11465719</v>
      </c>
      <c r="D260" s="6">
        <f t="shared" si="20"/>
        <v>6.6603190350988823</v>
      </c>
      <c r="E260" s="6">
        <f t="shared" ref="E260:E268" si="23" xml:space="preserve"> (B260 - B259) / B259</f>
        <v>-1.5632879475542222E-2</v>
      </c>
      <c r="F260" s="6">
        <f t="shared" ref="F260:F268" si="24">LN(E260+1)</f>
        <v>-1.5756361546758337E-2</v>
      </c>
      <c r="G260" s="6">
        <f t="shared" si="21"/>
        <v>16.254872184911363</v>
      </c>
      <c r="H260" s="6">
        <f t="shared" si="22"/>
        <v>0.90920429034672001</v>
      </c>
    </row>
    <row r="261" spans="1:8" x14ac:dyDescent="0.3">
      <c r="A261" s="7">
        <f>'Исходные данные'!H261</f>
        <v>43822</v>
      </c>
      <c r="B261" s="8">
        <f>'Исходные данные'!I261</f>
        <v>770</v>
      </c>
      <c r="C261" s="8">
        <f>'Исходные данные'!J261</f>
        <v>6636544</v>
      </c>
      <c r="D261" s="6">
        <f t="shared" si="20"/>
        <v>6.6463905148477291</v>
      </c>
      <c r="E261" s="6">
        <f t="shared" si="23"/>
        <v>-1.3831967213114697E-2</v>
      </c>
      <c r="F261" s="6">
        <f t="shared" si="24"/>
        <v>-1.3928520251153192E-2</v>
      </c>
      <c r="G261" s="6">
        <f t="shared" si="21"/>
        <v>15.708101904027169</v>
      </c>
      <c r="H261" s="6">
        <f t="shared" si="22"/>
        <v>0.89124469942629103</v>
      </c>
    </row>
    <row r="262" spans="1:8" x14ac:dyDescent="0.3">
      <c r="A262" s="7">
        <f>'Исходные данные'!H262</f>
        <v>43829</v>
      </c>
      <c r="B262" s="8">
        <f>'Исходные данные'!I262</f>
        <v>776.7</v>
      </c>
      <c r="C262" s="8">
        <f>'Исходные данные'!J262</f>
        <v>4533664</v>
      </c>
      <c r="D262" s="6">
        <f t="shared" si="20"/>
        <v>6.6550541754256018</v>
      </c>
      <c r="E262" s="6">
        <f t="shared" si="23"/>
        <v>8.7012987012987601E-3</v>
      </c>
      <c r="F262" s="6">
        <f t="shared" si="24"/>
        <v>8.6636605778720645E-3</v>
      </c>
      <c r="G262" s="6">
        <f t="shared" si="21"/>
        <v>15.327041000554564</v>
      </c>
      <c r="H262" s="6">
        <f t="shared" si="22"/>
        <v>0.90238629749729804</v>
      </c>
    </row>
    <row r="263" spans="1:8" x14ac:dyDescent="0.3">
      <c r="A263" s="7">
        <f>'Исходные данные'!H263</f>
        <v>43836</v>
      </c>
      <c r="B263" s="8">
        <f>'Исходные данные'!I263</f>
        <v>801</v>
      </c>
      <c r="C263" s="8">
        <f>'Исходные данные'!J263</f>
        <v>11048932</v>
      </c>
      <c r="D263" s="6">
        <f t="shared" si="20"/>
        <v>6.6858609470683596</v>
      </c>
      <c r="E263" s="6">
        <f t="shared" si="23"/>
        <v>3.1286210892236321E-2</v>
      </c>
      <c r="F263" s="6">
        <f t="shared" si="24"/>
        <v>3.0806771642757462E-2</v>
      </c>
      <c r="G263" s="6">
        <f t="shared" si="21"/>
        <v>16.217844329673259</v>
      </c>
      <c r="H263" s="6">
        <f t="shared" si="22"/>
        <v>0.94279537706826333</v>
      </c>
    </row>
    <row r="264" spans="1:8" x14ac:dyDescent="0.3">
      <c r="A264" s="7">
        <f>'Исходные данные'!H264</f>
        <v>43843</v>
      </c>
      <c r="B264" s="8">
        <f>'Исходные данные'!I264</f>
        <v>809.6</v>
      </c>
      <c r="C264" s="8">
        <f>'Исходные данные'!J264</f>
        <v>9839733</v>
      </c>
      <c r="D264" s="6">
        <f t="shared" si="20"/>
        <v>6.6965402985332014</v>
      </c>
      <c r="E264" s="6">
        <f t="shared" si="23"/>
        <v>1.0736579275905147E-2</v>
      </c>
      <c r="F264" s="6">
        <f t="shared" si="24"/>
        <v>1.067935146484186E-2</v>
      </c>
      <c r="G264" s="6">
        <f t="shared" si="21"/>
        <v>16.101939134513959</v>
      </c>
      <c r="H264" s="6">
        <f t="shared" si="22"/>
        <v>0.95709653280119733</v>
      </c>
    </row>
    <row r="265" spans="1:8" x14ac:dyDescent="0.3">
      <c r="A265" s="7">
        <f>'Исходные данные'!H265</f>
        <v>43850</v>
      </c>
      <c r="B265" s="8">
        <f>'Исходные данные'!I265</f>
        <v>795.7</v>
      </c>
      <c r="C265" s="8">
        <f>'Исходные данные'!J265</f>
        <v>9954384</v>
      </c>
      <c r="D265" s="6">
        <f t="shared" si="20"/>
        <v>6.6792222303834894</v>
      </c>
      <c r="E265" s="6">
        <f t="shared" si="23"/>
        <v>-1.7168972332015781E-2</v>
      </c>
      <c r="F265" s="6">
        <f t="shared" si="24"/>
        <v>-1.7318068149711895E-2</v>
      </c>
      <c r="G265" s="6">
        <f t="shared" si="21"/>
        <v>16.113523615112843</v>
      </c>
      <c r="H265" s="6">
        <f t="shared" si="22"/>
        <v>0.9339818741165713</v>
      </c>
    </row>
    <row r="266" spans="1:8" x14ac:dyDescent="0.3">
      <c r="A266" s="7">
        <f>'Исходные данные'!H266</f>
        <v>43857</v>
      </c>
      <c r="B266" s="8">
        <f>'Исходные данные'!I266</f>
        <v>761</v>
      </c>
      <c r="C266" s="8">
        <f>'Исходные данные'!J266</f>
        <v>9406764</v>
      </c>
      <c r="D266" s="6">
        <f t="shared" si="20"/>
        <v>6.6346333578616861</v>
      </c>
      <c r="E266" s="6">
        <f t="shared" si="23"/>
        <v>-4.3609400527837176E-2</v>
      </c>
      <c r="F266" s="6">
        <f t="shared" si="24"/>
        <v>-4.4588872521803311E-2</v>
      </c>
      <c r="G266" s="6">
        <f t="shared" si="21"/>
        <v>16.056939562938737</v>
      </c>
      <c r="H266" s="6">
        <f t="shared" si="22"/>
        <v>0.87627837365926686</v>
      </c>
    </row>
    <row r="267" spans="1:8" x14ac:dyDescent="0.3">
      <c r="A267" s="7">
        <f>'Исходные данные'!H267</f>
        <v>43864</v>
      </c>
      <c r="B267" s="8">
        <f>'Исходные данные'!I267</f>
        <v>752</v>
      </c>
      <c r="C267" s="8">
        <f>'Исходные данные'!J267</f>
        <v>16124638</v>
      </c>
      <c r="D267" s="6">
        <f t="shared" si="20"/>
        <v>6.62273632394984</v>
      </c>
      <c r="E267" s="6">
        <f t="shared" si="23"/>
        <v>-1.1826544021024968E-2</v>
      </c>
      <c r="F267" s="6">
        <f t="shared" si="24"/>
        <v>-1.1897033911846055E-2</v>
      </c>
      <c r="G267" s="6">
        <f t="shared" si="21"/>
        <v>16.595858970781713</v>
      </c>
      <c r="H267" s="6">
        <f t="shared" si="22"/>
        <v>0.86131204789224269</v>
      </c>
    </row>
    <row r="268" spans="1:8" x14ac:dyDescent="0.3">
      <c r="A268" s="7">
        <f>'Исходные данные'!H268</f>
        <v>43871</v>
      </c>
      <c r="B268" s="8">
        <f>'Исходные данные'!I268</f>
        <v>763</v>
      </c>
      <c r="C268" s="8">
        <f>'Исходные данные'!J268</f>
        <v>10793408</v>
      </c>
      <c r="D268" s="6">
        <f t="shared" si="20"/>
        <v>6.6372580312844569</v>
      </c>
      <c r="E268" s="6">
        <f t="shared" si="23"/>
        <v>1.4627659574468085E-2</v>
      </c>
      <c r="F268" s="6">
        <f t="shared" si="24"/>
        <v>1.4521707334617195E-2</v>
      </c>
      <c r="G268" s="6">
        <f t="shared" si="21"/>
        <v>16.19444613537225</v>
      </c>
      <c r="H268" s="6">
        <f t="shared" si="22"/>
        <v>0.8796042238297167</v>
      </c>
    </row>
  </sheetData>
  <mergeCells count="1">
    <mergeCell ref="J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7BE3-A407-4D38-8A8F-B5FA18E600DE}">
  <dimension ref="A1:K268"/>
  <sheetViews>
    <sheetView topLeftCell="D1" workbookViewId="0">
      <selection activeCell="D30" sqref="D30"/>
    </sheetView>
  </sheetViews>
  <sheetFormatPr defaultRowHeight="14.4" x14ac:dyDescent="0.3"/>
  <cols>
    <col min="1" max="1" width="12" customWidth="1"/>
    <col min="4" max="4" width="27.33203125" customWidth="1"/>
    <col min="5" max="5" width="15.44140625" customWidth="1"/>
    <col min="6" max="6" width="24.33203125" customWidth="1"/>
    <col min="7" max="7" width="30.6640625" customWidth="1"/>
    <col min="8" max="8" width="27.5546875" customWidth="1"/>
    <col min="10" max="10" width="23.109375" bestFit="1" customWidth="1"/>
    <col min="11" max="11" width="21.88671875" customWidth="1"/>
  </cols>
  <sheetData>
    <row r="1" spans="1:11" x14ac:dyDescent="0.3">
      <c r="A1" s="6" t="str">
        <f>'Исходные данные'!H1</f>
        <v>&lt;DATE&gt;</v>
      </c>
      <c r="B1" s="6" t="s">
        <v>4</v>
      </c>
      <c r="C1" s="6" t="s">
        <v>5</v>
      </c>
      <c r="D1" s="6" t="str">
        <f>'Татнфт Зао'!D1</f>
        <v>Логарифм цены закрытия</v>
      </c>
      <c r="E1" s="6" t="str">
        <f>'Татнфт Зао'!E1</f>
        <v>Доходность</v>
      </c>
      <c r="F1" s="6" t="str">
        <f>'Татнфт Зао'!F1</f>
        <v>Логдоходность</v>
      </c>
      <c r="G1" s="6" t="str">
        <f>'Татнфт Зао'!G1</f>
        <v>Логарифм объёмов торгов</v>
      </c>
      <c r="H1" s="6" t="str">
        <f>'Татнфт Зао'!H1</f>
        <v>Относительная цена</v>
      </c>
    </row>
    <row r="2" spans="1:11" ht="15" thickBot="1" x14ac:dyDescent="0.35">
      <c r="A2" s="7">
        <f>'Исходные данные'!H2</f>
        <v>42009</v>
      </c>
      <c r="B2" s="6">
        <f>'Исходные данные'!K2</f>
        <v>12.35</v>
      </c>
      <c r="C2" s="6">
        <f>'Исходные данные'!L2</f>
        <v>94100</v>
      </c>
      <c r="D2" s="6">
        <f>LN(B2)</f>
        <v>2.5136560630739861</v>
      </c>
      <c r="E2" s="6"/>
      <c r="F2" s="6"/>
      <c r="G2" s="6">
        <f>LN(C2)</f>
        <v>11.452113325573471</v>
      </c>
      <c r="H2" s="6">
        <f xml:space="preserve"> (B2 - MIN($B$2:$B$268)) / (MAX($B$2:$B$268) - MIN($B$2:$B$268))</f>
        <v>8.2236842105263153E-3</v>
      </c>
    </row>
    <row r="3" spans="1:11" x14ac:dyDescent="0.3">
      <c r="A3" s="7">
        <f>'Исходные данные'!H3</f>
        <v>42016</v>
      </c>
      <c r="B3" s="6">
        <f>'Исходные данные'!K3</f>
        <v>12.95</v>
      </c>
      <c r="C3" s="6">
        <f>'Исходные данные'!L3</f>
        <v>134880</v>
      </c>
      <c r="D3" s="6">
        <f t="shared" ref="D3:D66" si="0">LN(B3)</f>
        <v>2.5610957881455465</v>
      </c>
      <c r="E3" s="6">
        <f xml:space="preserve"> (B3 - B2) / (B2)</f>
        <v>4.8582995951416977E-2</v>
      </c>
      <c r="F3" s="6">
        <f>LN(E3+1)</f>
        <v>4.7439725071560565E-2</v>
      </c>
      <c r="G3" s="6">
        <f t="shared" ref="G3:G66" si="1">LN(C3)</f>
        <v>11.812140773235683</v>
      </c>
      <c r="H3" s="6">
        <f t="shared" ref="H3:H66" si="2" xml:space="preserve"> (B3 - MIN($B$2:$B$268)) / (MAX($B$2:$B$268) - MIN($B$2:$B$268))</f>
        <v>2.7960526315789463E-2</v>
      </c>
      <c r="J3" s="154" t="s">
        <v>36</v>
      </c>
      <c r="K3" s="154"/>
    </row>
    <row r="4" spans="1:11" x14ac:dyDescent="0.3">
      <c r="A4" s="7">
        <f>'Исходные данные'!H4</f>
        <v>42023</v>
      </c>
      <c r="B4" s="6">
        <f>'Исходные данные'!K4</f>
        <v>13.25</v>
      </c>
      <c r="C4" s="6">
        <f>'Исходные данные'!L4</f>
        <v>127980</v>
      </c>
      <c r="D4" s="6">
        <f t="shared" si="0"/>
        <v>2.5839975524322312</v>
      </c>
      <c r="E4" s="6">
        <f t="shared" ref="E4:E67" si="3" xml:space="preserve"> (B4 - B3) / (B3)</f>
        <v>2.3166023166023224E-2</v>
      </c>
      <c r="F4" s="6">
        <f t="shared" ref="F4:F67" si="4">LN(E4+1)</f>
        <v>2.2901764286684414E-2</v>
      </c>
      <c r="G4" s="6">
        <f t="shared" si="1"/>
        <v>11.759629280693451</v>
      </c>
      <c r="H4" s="6">
        <f t="shared" si="2"/>
        <v>3.7828947368421066E-2</v>
      </c>
      <c r="J4" s="11" t="s">
        <v>22</v>
      </c>
      <c r="K4" s="11">
        <v>11.097620452723975</v>
      </c>
    </row>
    <row r="5" spans="1:11" x14ac:dyDescent="0.3">
      <c r="A5" s="7">
        <f>'Исходные данные'!H5</f>
        <v>42030</v>
      </c>
      <c r="B5" s="6">
        <f>'Исходные данные'!K5</f>
        <v>12.7</v>
      </c>
      <c r="C5" s="6">
        <f>'Исходные данные'!L5</f>
        <v>189710</v>
      </c>
      <c r="D5" s="6">
        <f t="shared" si="0"/>
        <v>2.5416019934645457</v>
      </c>
      <c r="E5" s="6">
        <f t="shared" si="3"/>
        <v>-4.1509433962264204E-2</v>
      </c>
      <c r="F5" s="6">
        <f t="shared" si="4"/>
        <v>-4.239555896768573E-2</v>
      </c>
      <c r="G5" s="6">
        <f t="shared" si="1"/>
        <v>12.15325186934659</v>
      </c>
      <c r="H5" s="6">
        <f t="shared" si="2"/>
        <v>1.9736842105263146E-2</v>
      </c>
      <c r="J5" s="11" t="s">
        <v>23</v>
      </c>
      <c r="K5" s="11">
        <v>7.4172664715559763E-2</v>
      </c>
    </row>
    <row r="6" spans="1:11" x14ac:dyDescent="0.3">
      <c r="A6" s="7">
        <f>'Исходные данные'!H6</f>
        <v>42037</v>
      </c>
      <c r="B6" s="6">
        <f>'Исходные данные'!K6</f>
        <v>12.6</v>
      </c>
      <c r="C6" s="6">
        <f>'Исходные данные'!L6</f>
        <v>92570</v>
      </c>
      <c r="D6" s="6">
        <f t="shared" si="0"/>
        <v>2.5336968139574321</v>
      </c>
      <c r="E6" s="6">
        <f t="shared" si="3"/>
        <v>-7.8740157480314682E-3</v>
      </c>
      <c r="F6" s="6">
        <f t="shared" si="4"/>
        <v>-7.9051795071132611E-3</v>
      </c>
      <c r="G6" s="6">
        <f t="shared" si="1"/>
        <v>11.435720394061256</v>
      </c>
      <c r="H6" s="6">
        <f t="shared" si="2"/>
        <v>1.6447368421052631E-2</v>
      </c>
      <c r="J6" s="11" t="s">
        <v>24</v>
      </c>
      <c r="K6" s="11">
        <v>10.946763296164772</v>
      </c>
    </row>
    <row r="7" spans="1:11" x14ac:dyDescent="0.3">
      <c r="A7" s="7">
        <f>'Исходные данные'!H7</f>
        <v>42044</v>
      </c>
      <c r="B7" s="6">
        <f>'Исходные данные'!K7</f>
        <v>13.65</v>
      </c>
      <c r="C7" s="6">
        <f>'Исходные данные'!L7</f>
        <v>198170</v>
      </c>
      <c r="D7" s="6">
        <f t="shared" si="0"/>
        <v>2.6137395216309689</v>
      </c>
      <c r="E7" s="6">
        <f t="shared" si="3"/>
        <v>8.3333333333333398E-2</v>
      </c>
      <c r="F7" s="6">
        <f t="shared" si="4"/>
        <v>8.0042707673536564E-2</v>
      </c>
      <c r="G7" s="6">
        <f t="shared" si="1"/>
        <v>12.196880527161259</v>
      </c>
      <c r="H7" s="6">
        <f t="shared" si="2"/>
        <v>5.0986842105263185E-2</v>
      </c>
      <c r="J7" s="11" t="s">
        <v>25</v>
      </c>
      <c r="K7" s="11">
        <v>10.116580767996837</v>
      </c>
    </row>
    <row r="8" spans="1:11" x14ac:dyDescent="0.3">
      <c r="A8" s="7">
        <f>'Исходные данные'!H8</f>
        <v>42051</v>
      </c>
      <c r="B8" s="6">
        <f>'Исходные данные'!K8</f>
        <v>14.05</v>
      </c>
      <c r="C8" s="6">
        <f>'Исходные данные'!L8</f>
        <v>307720</v>
      </c>
      <c r="D8" s="6">
        <f t="shared" si="0"/>
        <v>2.642622395779755</v>
      </c>
      <c r="E8" s="6">
        <f t="shared" si="3"/>
        <v>2.9304029304029328E-2</v>
      </c>
      <c r="F8" s="6">
        <f t="shared" si="4"/>
        <v>2.8882874148786146E-2</v>
      </c>
      <c r="G8" s="6">
        <f t="shared" si="1"/>
        <v>12.63694555757287</v>
      </c>
      <c r="H8" s="6">
        <f t="shared" si="2"/>
        <v>6.4144736842105296E-2</v>
      </c>
      <c r="J8" s="11" t="s">
        <v>26</v>
      </c>
      <c r="K8" s="11">
        <v>1.2119913279387882</v>
      </c>
    </row>
    <row r="9" spans="1:11" x14ac:dyDescent="0.3">
      <c r="A9" s="7">
        <f>'Исходные данные'!H9</f>
        <v>42058</v>
      </c>
      <c r="B9" s="6">
        <f>'Исходные данные'!K9</f>
        <v>16.55</v>
      </c>
      <c r="C9" s="6">
        <f>'Исходные данные'!L9</f>
        <v>544720</v>
      </c>
      <c r="D9" s="6">
        <f t="shared" si="0"/>
        <v>2.806386101823072</v>
      </c>
      <c r="E9" s="6">
        <f t="shared" si="3"/>
        <v>0.1779359430604982</v>
      </c>
      <c r="F9" s="6">
        <f t="shared" si="4"/>
        <v>0.16376370604331722</v>
      </c>
      <c r="G9" s="6">
        <f t="shared" si="1"/>
        <v>13.208027180156849</v>
      </c>
      <c r="H9" s="6">
        <f t="shared" si="2"/>
        <v>0.14638157894736847</v>
      </c>
      <c r="J9" s="11" t="s">
        <v>27</v>
      </c>
      <c r="K9" s="11">
        <v>1.4689229789988272</v>
      </c>
    </row>
    <row r="10" spans="1:11" x14ac:dyDescent="0.3">
      <c r="A10" s="7">
        <f>'Исходные данные'!H10</f>
        <v>42065</v>
      </c>
      <c r="B10" s="6">
        <f>'Исходные данные'!K10</f>
        <v>17.7</v>
      </c>
      <c r="C10" s="6">
        <f>'Исходные данные'!L10</f>
        <v>638280</v>
      </c>
      <c r="D10" s="6">
        <f t="shared" si="0"/>
        <v>2.8735646395797834</v>
      </c>
      <c r="E10" s="6">
        <f t="shared" si="3"/>
        <v>6.9486404833836765E-2</v>
      </c>
      <c r="F10" s="6">
        <f t="shared" si="4"/>
        <v>6.7178537756711523E-2</v>
      </c>
      <c r="G10" s="6">
        <f t="shared" si="1"/>
        <v>13.366532337524363</v>
      </c>
      <c r="H10" s="6">
        <f t="shared" si="2"/>
        <v>0.18421052631578946</v>
      </c>
      <c r="J10" s="11" t="s">
        <v>28</v>
      </c>
      <c r="K10" s="11">
        <v>-0.2379861263795946</v>
      </c>
    </row>
    <row r="11" spans="1:11" x14ac:dyDescent="0.3">
      <c r="A11" s="7">
        <f>'Исходные данные'!H11</f>
        <v>42072</v>
      </c>
      <c r="B11" s="6">
        <f>'Исходные данные'!K11</f>
        <v>17.95</v>
      </c>
      <c r="C11" s="6">
        <f>'Исходные данные'!L11</f>
        <v>131530</v>
      </c>
      <c r="D11" s="6">
        <f t="shared" si="0"/>
        <v>2.8875901149342877</v>
      </c>
      <c r="E11" s="6">
        <f t="shared" si="3"/>
        <v>1.4124293785310734E-2</v>
      </c>
      <c r="F11" s="6">
        <f t="shared" si="4"/>
        <v>1.4025475354504458E-2</v>
      </c>
      <c r="G11" s="6">
        <f t="shared" si="1"/>
        <v>11.786990241462824</v>
      </c>
      <c r="H11" s="6">
        <f t="shared" si="2"/>
        <v>0.19243421052631579</v>
      </c>
      <c r="J11" s="11" t="s">
        <v>29</v>
      </c>
      <c r="K11" s="11">
        <v>0.27245338036092914</v>
      </c>
    </row>
    <row r="12" spans="1:11" x14ac:dyDescent="0.3">
      <c r="A12" s="7">
        <f>'Исходные данные'!H12</f>
        <v>42079</v>
      </c>
      <c r="B12" s="6">
        <f>'Исходные данные'!K12</f>
        <v>17.350000000000001</v>
      </c>
      <c r="C12" s="6">
        <f>'Исходные данные'!L12</f>
        <v>138140</v>
      </c>
      <c r="D12" s="6">
        <f t="shared" si="0"/>
        <v>2.8535925063928684</v>
      </c>
      <c r="E12" s="6">
        <f t="shared" si="3"/>
        <v>-3.3426183844011026E-2</v>
      </c>
      <c r="F12" s="6">
        <f t="shared" si="4"/>
        <v>-3.3997608541419616E-2</v>
      </c>
      <c r="G12" s="6">
        <f t="shared" si="1"/>
        <v>11.836022942642964</v>
      </c>
      <c r="H12" s="6">
        <f t="shared" si="2"/>
        <v>0.17269736842105271</v>
      </c>
      <c r="J12" s="11" t="s">
        <v>30</v>
      </c>
      <c r="K12" s="11">
        <v>6.4346998334997387</v>
      </c>
    </row>
    <row r="13" spans="1:11" x14ac:dyDescent="0.3">
      <c r="A13" s="7">
        <f>'Исходные данные'!H13</f>
        <v>42086</v>
      </c>
      <c r="B13" s="6">
        <f>'Исходные данные'!K13</f>
        <v>16.55</v>
      </c>
      <c r="C13" s="6">
        <f>'Исходные данные'!L13</f>
        <v>91390</v>
      </c>
      <c r="D13" s="6">
        <f t="shared" si="0"/>
        <v>2.806386101823072</v>
      </c>
      <c r="E13" s="6">
        <f t="shared" si="3"/>
        <v>-4.610951008645537E-2</v>
      </c>
      <c r="F13" s="6">
        <f t="shared" si="4"/>
        <v>-4.7206404569796322E-2</v>
      </c>
      <c r="G13" s="6">
        <f t="shared" si="1"/>
        <v>11.422891342266247</v>
      </c>
      <c r="H13" s="6">
        <f t="shared" si="2"/>
        <v>0.14638157894736847</v>
      </c>
      <c r="J13" s="11" t="s">
        <v>31</v>
      </c>
      <c r="K13" s="11">
        <v>8.1167156248191112</v>
      </c>
    </row>
    <row r="14" spans="1:11" x14ac:dyDescent="0.3">
      <c r="A14" s="7">
        <f>'Исходные данные'!H14</f>
        <v>42093</v>
      </c>
      <c r="B14" s="6">
        <f>'Исходные данные'!K14</f>
        <v>17.25</v>
      </c>
      <c r="C14" s="6">
        <f>'Исходные данные'!L14</f>
        <v>68570</v>
      </c>
      <c r="D14" s="6">
        <f t="shared" si="0"/>
        <v>2.8478121434773689</v>
      </c>
      <c r="E14" s="6">
        <f t="shared" si="3"/>
        <v>4.2296072507552823E-2</v>
      </c>
      <c r="F14" s="6">
        <f t="shared" si="4"/>
        <v>4.1426041654296732E-2</v>
      </c>
      <c r="G14" s="6">
        <f t="shared" si="1"/>
        <v>11.135610400278409</v>
      </c>
      <c r="H14" s="6">
        <f t="shared" si="2"/>
        <v>0.16940789473684212</v>
      </c>
      <c r="J14" s="11" t="s">
        <v>32</v>
      </c>
      <c r="K14" s="11">
        <v>14.55141545831885</v>
      </c>
    </row>
    <row r="15" spans="1:11" x14ac:dyDescent="0.3">
      <c r="A15" s="7">
        <f>'Исходные данные'!H15</f>
        <v>42100</v>
      </c>
      <c r="B15" s="6">
        <f>'Исходные данные'!K15</f>
        <v>16.649999999999999</v>
      </c>
      <c r="C15" s="6">
        <f>'Исходные данные'!L15</f>
        <v>72590</v>
      </c>
      <c r="D15" s="6">
        <f t="shared" si="0"/>
        <v>2.8124102164264526</v>
      </c>
      <c r="E15" s="6">
        <f t="shared" si="3"/>
        <v>-3.4782608695652258E-2</v>
      </c>
      <c r="F15" s="6">
        <f t="shared" si="4"/>
        <v>-3.540192705091607E-2</v>
      </c>
      <c r="G15" s="6">
        <f t="shared" si="1"/>
        <v>11.192582450278886</v>
      </c>
      <c r="H15" s="6">
        <f t="shared" si="2"/>
        <v>0.14967105263157893</v>
      </c>
      <c r="J15" s="11" t="s">
        <v>33</v>
      </c>
      <c r="K15" s="11">
        <v>2963.0646608773013</v>
      </c>
    </row>
    <row r="16" spans="1:11" ht="15" thickBot="1" x14ac:dyDescent="0.35">
      <c r="A16" s="7">
        <f>'Исходные данные'!H16</f>
        <v>42107</v>
      </c>
      <c r="B16" s="6">
        <f>'Исходные данные'!K16</f>
        <v>16.5</v>
      </c>
      <c r="C16" s="6">
        <f>'Исходные данные'!L16</f>
        <v>35230</v>
      </c>
      <c r="D16" s="6">
        <f t="shared" si="0"/>
        <v>2.8033603809065348</v>
      </c>
      <c r="E16" s="6">
        <f t="shared" si="3"/>
        <v>-9.0090090090089239E-3</v>
      </c>
      <c r="F16" s="6">
        <f t="shared" si="4"/>
        <v>-9.0498355199178145E-3</v>
      </c>
      <c r="G16" s="6">
        <f t="shared" si="1"/>
        <v>10.469653271335284</v>
      </c>
      <c r="H16" s="6">
        <f t="shared" si="2"/>
        <v>0.14473684210526316</v>
      </c>
      <c r="J16" s="12" t="s">
        <v>34</v>
      </c>
      <c r="K16" s="12">
        <v>267</v>
      </c>
    </row>
    <row r="17" spans="1:8" x14ac:dyDescent="0.3">
      <c r="A17" s="7">
        <f>'Исходные данные'!H17</f>
        <v>42114</v>
      </c>
      <c r="B17" s="6">
        <f>'Исходные данные'!K17</f>
        <v>16.2</v>
      </c>
      <c r="C17" s="6">
        <f>'Исходные данные'!L17</f>
        <v>25080</v>
      </c>
      <c r="D17" s="6">
        <f t="shared" si="0"/>
        <v>2.7850112422383382</v>
      </c>
      <c r="E17" s="6">
        <f t="shared" si="3"/>
        <v>-1.8181818181818226E-2</v>
      </c>
      <c r="F17" s="6">
        <f t="shared" si="4"/>
        <v>-1.8349138668196541E-2</v>
      </c>
      <c r="G17" s="6">
        <f t="shared" si="1"/>
        <v>10.129825994746858</v>
      </c>
      <c r="H17" s="6">
        <f t="shared" si="2"/>
        <v>0.13486842105263158</v>
      </c>
    </row>
    <row r="18" spans="1:8" x14ac:dyDescent="0.3">
      <c r="A18" s="7">
        <f>'Исходные данные'!H18</f>
        <v>42121</v>
      </c>
      <c r="B18" s="6">
        <f>'Исходные данные'!K18</f>
        <v>15.15</v>
      </c>
      <c r="C18" s="6">
        <f>'Исходные данные'!L18</f>
        <v>77550</v>
      </c>
      <c r="D18" s="6">
        <f t="shared" si="0"/>
        <v>2.7180005319553784</v>
      </c>
      <c r="E18" s="6">
        <f t="shared" si="3"/>
        <v>-6.4814814814814756E-2</v>
      </c>
      <c r="F18" s="6">
        <f t="shared" si="4"/>
        <v>-6.7010710282960198E-2</v>
      </c>
      <c r="G18" s="6">
        <f t="shared" si="1"/>
        <v>11.258678168604686</v>
      </c>
      <c r="H18" s="6">
        <f t="shared" si="2"/>
        <v>0.10032894736842109</v>
      </c>
    </row>
    <row r="19" spans="1:8" x14ac:dyDescent="0.3">
      <c r="A19" s="7">
        <f>'Исходные данные'!H19</f>
        <v>42128</v>
      </c>
      <c r="B19" s="6">
        <f>'Исходные данные'!K19</f>
        <v>15.95</v>
      </c>
      <c r="C19" s="6">
        <f>'Исходные данные'!L19</f>
        <v>69330</v>
      </c>
      <c r="D19" s="6">
        <f t="shared" si="0"/>
        <v>2.7694588292308535</v>
      </c>
      <c r="E19" s="6">
        <f t="shared" si="3"/>
        <v>5.2805280528052737E-2</v>
      </c>
      <c r="F19" s="6">
        <f t="shared" si="4"/>
        <v>5.1458297275475406E-2</v>
      </c>
      <c r="G19" s="6">
        <f t="shared" si="1"/>
        <v>11.146632991936537</v>
      </c>
      <c r="H19" s="6">
        <f t="shared" si="2"/>
        <v>0.12664473684210525</v>
      </c>
    </row>
    <row r="20" spans="1:8" x14ac:dyDescent="0.3">
      <c r="A20" s="7">
        <f>'Исходные данные'!H20</f>
        <v>42135</v>
      </c>
      <c r="B20" s="6">
        <f>'Исходные данные'!K20</f>
        <v>16.3</v>
      </c>
      <c r="C20" s="6">
        <f>'Исходные данные'!L20</f>
        <v>188050</v>
      </c>
      <c r="D20" s="6">
        <f t="shared" si="0"/>
        <v>2.7911651078127169</v>
      </c>
      <c r="E20" s="6">
        <f t="shared" si="3"/>
        <v>2.1943573667711689E-2</v>
      </c>
      <c r="F20" s="6">
        <f t="shared" si="4"/>
        <v>2.1706278581863074E-2</v>
      </c>
      <c r="G20" s="6">
        <f t="shared" si="1"/>
        <v>12.144463163898482</v>
      </c>
      <c r="H20" s="6">
        <f t="shared" si="2"/>
        <v>0.13815789473684215</v>
      </c>
    </row>
    <row r="21" spans="1:8" x14ac:dyDescent="0.3">
      <c r="A21" s="7">
        <f>'Исходные данные'!H21</f>
        <v>42142</v>
      </c>
      <c r="B21" s="6">
        <f>'Исходные данные'!K21</f>
        <v>17.25</v>
      </c>
      <c r="C21" s="6">
        <f>'Исходные данные'!L21</f>
        <v>205670</v>
      </c>
      <c r="D21" s="6">
        <f t="shared" si="0"/>
        <v>2.8478121434773689</v>
      </c>
      <c r="E21" s="6">
        <f t="shared" si="3"/>
        <v>5.828220858895701E-2</v>
      </c>
      <c r="F21" s="6">
        <f t="shared" si="4"/>
        <v>5.6647035664652005E-2</v>
      </c>
      <c r="G21" s="6">
        <f t="shared" si="1"/>
        <v>12.234028221543506</v>
      </c>
      <c r="H21" s="6">
        <f t="shared" si="2"/>
        <v>0.16940789473684212</v>
      </c>
    </row>
    <row r="22" spans="1:8" x14ac:dyDescent="0.3">
      <c r="A22" s="7">
        <f>'Исходные данные'!H22</f>
        <v>42149</v>
      </c>
      <c r="B22" s="6">
        <f>'Исходные данные'!K22</f>
        <v>17.100000000000001</v>
      </c>
      <c r="C22" s="6">
        <f>'Исходные данные'!L22</f>
        <v>17790</v>
      </c>
      <c r="D22" s="6">
        <f t="shared" si="0"/>
        <v>2.8390784635086144</v>
      </c>
      <c r="E22" s="6">
        <f t="shared" si="3"/>
        <v>-8.6956521739129603E-3</v>
      </c>
      <c r="F22" s="6">
        <f t="shared" si="4"/>
        <v>-8.7336799687545534E-3</v>
      </c>
      <c r="G22" s="6">
        <f t="shared" si="1"/>
        <v>9.7863917806598817</v>
      </c>
      <c r="H22" s="6">
        <f t="shared" si="2"/>
        <v>0.16447368421052638</v>
      </c>
    </row>
    <row r="23" spans="1:8" x14ac:dyDescent="0.3">
      <c r="A23" s="7">
        <f>'Исходные данные'!H23</f>
        <v>42156</v>
      </c>
      <c r="B23" s="6">
        <f>'Исходные данные'!K23</f>
        <v>16.399999999999999</v>
      </c>
      <c r="C23" s="6">
        <f>'Исходные данные'!L23</f>
        <v>51280</v>
      </c>
      <c r="D23" s="6">
        <f t="shared" si="0"/>
        <v>2.7972813348301528</v>
      </c>
      <c r="E23" s="6">
        <f t="shared" si="3"/>
        <v>-4.0935672514620047E-2</v>
      </c>
      <c r="F23" s="6">
        <f t="shared" si="4"/>
        <v>-4.1797128678461588E-2</v>
      </c>
      <c r="G23" s="6">
        <f t="shared" si="1"/>
        <v>10.845056091594552</v>
      </c>
      <c r="H23" s="6">
        <f t="shared" si="2"/>
        <v>0.1414473684210526</v>
      </c>
    </row>
    <row r="24" spans="1:8" x14ac:dyDescent="0.3">
      <c r="A24" s="7">
        <f>'Исходные данные'!H24</f>
        <v>42163</v>
      </c>
      <c r="B24" s="6">
        <f>'Исходные данные'!K24</f>
        <v>16.45</v>
      </c>
      <c r="C24" s="6">
        <f>'Исходные данные'!L24</f>
        <v>10510</v>
      </c>
      <c r="D24" s="6">
        <f t="shared" si="0"/>
        <v>2.800325477211381</v>
      </c>
      <c r="E24" s="6">
        <f t="shared" si="3"/>
        <v>3.0487804878049215E-3</v>
      </c>
      <c r="F24" s="6">
        <f t="shared" si="4"/>
        <v>3.044142381228273E-3</v>
      </c>
      <c r="G24" s="6">
        <f t="shared" si="1"/>
        <v>9.2600824638709973</v>
      </c>
      <c r="H24" s="6">
        <f t="shared" si="2"/>
        <v>0.14309210526315788</v>
      </c>
    </row>
    <row r="25" spans="1:8" x14ac:dyDescent="0.3">
      <c r="A25" s="7">
        <f>'Исходные данные'!H25</f>
        <v>42170</v>
      </c>
      <c r="B25" s="6">
        <f>'Исходные данные'!K25</f>
        <v>16.100000000000001</v>
      </c>
      <c r="C25" s="6">
        <f>'Исходные данные'!L25</f>
        <v>24310</v>
      </c>
      <c r="D25" s="6">
        <f t="shared" si="0"/>
        <v>2.7788192719904172</v>
      </c>
      <c r="E25" s="6">
        <f t="shared" si="3"/>
        <v>-2.1276595744680722E-2</v>
      </c>
      <c r="F25" s="6">
        <f t="shared" si="4"/>
        <v>-2.1506205220963505E-2</v>
      </c>
      <c r="G25" s="6">
        <f t="shared" si="1"/>
        <v>10.098643067310169</v>
      </c>
      <c r="H25" s="6">
        <f t="shared" si="2"/>
        <v>0.13157894736842113</v>
      </c>
    </row>
    <row r="26" spans="1:8" x14ac:dyDescent="0.3">
      <c r="A26" s="7">
        <f>'Исходные данные'!H26</f>
        <v>42177</v>
      </c>
      <c r="B26" s="6">
        <f>'Исходные данные'!K26</f>
        <v>16</v>
      </c>
      <c r="C26" s="6">
        <f>'Исходные данные'!L26</f>
        <v>259400</v>
      </c>
      <c r="D26" s="6">
        <f t="shared" si="0"/>
        <v>2.7725887222397811</v>
      </c>
      <c r="E26" s="6">
        <f t="shared" si="3"/>
        <v>-6.2111801242236905E-3</v>
      </c>
      <c r="F26" s="6">
        <f t="shared" si="4"/>
        <v>-6.2305497506361975E-3</v>
      </c>
      <c r="G26" s="6">
        <f t="shared" si="1"/>
        <v>12.46612655086448</v>
      </c>
      <c r="H26" s="6">
        <f t="shared" si="2"/>
        <v>0.12828947368421054</v>
      </c>
    </row>
    <row r="27" spans="1:8" x14ac:dyDescent="0.3">
      <c r="A27" s="7">
        <f>'Исходные данные'!H27</f>
        <v>42184</v>
      </c>
      <c r="B27" s="6">
        <f>'Исходные данные'!K27</f>
        <v>15.65</v>
      </c>
      <c r="C27" s="6">
        <f>'Исходные данные'!L27</f>
        <v>282190</v>
      </c>
      <c r="D27" s="6">
        <f t="shared" si="0"/>
        <v>2.7504709169861621</v>
      </c>
      <c r="E27" s="6">
        <f t="shared" si="3"/>
        <v>-2.1874999999999978E-2</v>
      </c>
      <c r="F27" s="6">
        <f t="shared" si="4"/>
        <v>-2.2117805253618991E-2</v>
      </c>
      <c r="G27" s="6">
        <f t="shared" si="1"/>
        <v>12.550335881911895</v>
      </c>
      <c r="H27" s="6">
        <f t="shared" si="2"/>
        <v>0.11677631578947371</v>
      </c>
    </row>
    <row r="28" spans="1:8" x14ac:dyDescent="0.3">
      <c r="A28" s="7">
        <f>'Исходные данные'!H28</f>
        <v>42191</v>
      </c>
      <c r="B28" s="6">
        <f>'Исходные данные'!K28</f>
        <v>15.55</v>
      </c>
      <c r="C28" s="6">
        <f>'Исходные данные'!L28</f>
        <v>1270080</v>
      </c>
      <c r="D28" s="6">
        <f t="shared" si="0"/>
        <v>2.7440606386252431</v>
      </c>
      <c r="E28" s="6">
        <f t="shared" si="3"/>
        <v>-6.3897763578274532E-3</v>
      </c>
      <c r="F28" s="6">
        <f t="shared" si="4"/>
        <v>-6.4102783609190543E-3</v>
      </c>
      <c r="G28" s="6">
        <f t="shared" si="1"/>
        <v>14.054590448576837</v>
      </c>
      <c r="H28" s="6">
        <f t="shared" si="2"/>
        <v>0.11348684210526319</v>
      </c>
    </row>
    <row r="29" spans="1:8" x14ac:dyDescent="0.3">
      <c r="A29" s="7">
        <f>'Исходные данные'!H29</f>
        <v>42198</v>
      </c>
      <c r="B29" s="6">
        <f>'Исходные данные'!K29</f>
        <v>15.65</v>
      </c>
      <c r="C29" s="6">
        <f>'Исходные данные'!L29</f>
        <v>13320</v>
      </c>
      <c r="D29" s="6">
        <f t="shared" si="0"/>
        <v>2.7504709169861621</v>
      </c>
      <c r="E29" s="6">
        <f t="shared" si="3"/>
        <v>6.4308681672025489E-3</v>
      </c>
      <c r="F29" s="6">
        <f t="shared" si="4"/>
        <v>6.4102783609190188E-3</v>
      </c>
      <c r="G29" s="6">
        <f t="shared" si="1"/>
        <v>9.4970219440943797</v>
      </c>
      <c r="H29" s="6">
        <f t="shared" si="2"/>
        <v>0.11677631578947371</v>
      </c>
    </row>
    <row r="30" spans="1:8" x14ac:dyDescent="0.3">
      <c r="A30" s="7">
        <f>'Исходные данные'!H30</f>
        <v>42205</v>
      </c>
      <c r="B30" s="6">
        <f>'Исходные данные'!K30</f>
        <v>15</v>
      </c>
      <c r="C30" s="6">
        <f>'Исходные данные'!L30</f>
        <v>49850</v>
      </c>
      <c r="D30" s="6">
        <f t="shared" si="0"/>
        <v>2.7080502011022101</v>
      </c>
      <c r="E30" s="6">
        <f t="shared" si="3"/>
        <v>-4.1533546325878613E-2</v>
      </c>
      <c r="F30" s="6">
        <f t="shared" si="4"/>
        <v>-4.2420715883952138E-2</v>
      </c>
      <c r="G30" s="6">
        <f t="shared" si="1"/>
        <v>10.816773775389985</v>
      </c>
      <c r="H30" s="6">
        <f t="shared" si="2"/>
        <v>9.5394736842105282E-2</v>
      </c>
    </row>
    <row r="31" spans="1:8" x14ac:dyDescent="0.3">
      <c r="A31" s="7">
        <f>'Исходные данные'!H31</f>
        <v>42212</v>
      </c>
      <c r="B31" s="6">
        <f>'Исходные данные'!K31</f>
        <v>15</v>
      </c>
      <c r="C31" s="6">
        <f>'Исходные данные'!L31</f>
        <v>19260</v>
      </c>
      <c r="D31" s="6">
        <f t="shared" si="0"/>
        <v>2.7080502011022101</v>
      </c>
      <c r="E31" s="6">
        <f t="shared" si="3"/>
        <v>0</v>
      </c>
      <c r="F31" s="6">
        <f t="shared" si="4"/>
        <v>0</v>
      </c>
      <c r="G31" s="6">
        <f t="shared" si="1"/>
        <v>9.8657856853521171</v>
      </c>
      <c r="H31" s="6">
        <f t="shared" si="2"/>
        <v>9.5394736842105282E-2</v>
      </c>
    </row>
    <row r="32" spans="1:8" x14ac:dyDescent="0.3">
      <c r="A32" s="7">
        <f>'Исходные данные'!H32</f>
        <v>42219</v>
      </c>
      <c r="B32" s="6">
        <f>'Исходные данные'!K32</f>
        <v>15</v>
      </c>
      <c r="C32" s="6">
        <f>'Исходные данные'!L32</f>
        <v>29820</v>
      </c>
      <c r="D32" s="6">
        <f t="shared" si="0"/>
        <v>2.7080502011022101</v>
      </c>
      <c r="E32" s="6">
        <f t="shared" si="3"/>
        <v>0</v>
      </c>
      <c r="F32" s="6">
        <f t="shared" si="4"/>
        <v>0</v>
      </c>
      <c r="G32" s="6">
        <f t="shared" si="1"/>
        <v>10.302934588318729</v>
      </c>
      <c r="H32" s="6">
        <f t="shared" si="2"/>
        <v>9.5394736842105282E-2</v>
      </c>
    </row>
    <row r="33" spans="1:8" x14ac:dyDescent="0.3">
      <c r="A33" s="7">
        <f>'Исходные данные'!H33</f>
        <v>42226</v>
      </c>
      <c r="B33" s="6">
        <f>'Исходные данные'!K33</f>
        <v>14.8</v>
      </c>
      <c r="C33" s="6">
        <f>'Исходные данные'!L33</f>
        <v>30830</v>
      </c>
      <c r="D33" s="6">
        <f t="shared" si="0"/>
        <v>2.6946271807700692</v>
      </c>
      <c r="E33" s="6">
        <f t="shared" si="3"/>
        <v>-1.3333333333333286E-2</v>
      </c>
      <c r="F33" s="6">
        <f t="shared" si="4"/>
        <v>-1.3423020332140661E-2</v>
      </c>
      <c r="G33" s="6">
        <f t="shared" si="1"/>
        <v>10.336243520880195</v>
      </c>
      <c r="H33" s="6">
        <f t="shared" si="2"/>
        <v>8.8815789473684251E-2</v>
      </c>
    </row>
    <row r="34" spans="1:8" x14ac:dyDescent="0.3">
      <c r="A34" s="7">
        <f>'Исходные данные'!H34</f>
        <v>42233</v>
      </c>
      <c r="B34" s="6">
        <f>'Исходные данные'!K34</f>
        <v>14.05</v>
      </c>
      <c r="C34" s="6">
        <f>'Исходные данные'!L34</f>
        <v>11140</v>
      </c>
      <c r="D34" s="6">
        <f t="shared" si="0"/>
        <v>2.642622395779755</v>
      </c>
      <c r="E34" s="6">
        <f t="shared" si="3"/>
        <v>-5.0675675675675672E-2</v>
      </c>
      <c r="F34" s="6">
        <f t="shared" si="4"/>
        <v>-5.2004784990314586E-2</v>
      </c>
      <c r="G34" s="6">
        <f t="shared" si="1"/>
        <v>9.3182975134812747</v>
      </c>
      <c r="H34" s="6">
        <f t="shared" si="2"/>
        <v>6.4144736842105296E-2</v>
      </c>
    </row>
    <row r="35" spans="1:8" x14ac:dyDescent="0.3">
      <c r="A35" s="7">
        <f>'Исходные данные'!H35</f>
        <v>42240</v>
      </c>
      <c r="B35" s="6">
        <f>'Исходные данные'!K35</f>
        <v>14.15</v>
      </c>
      <c r="C35" s="6">
        <f>'Исходные данные'!L35</f>
        <v>73810</v>
      </c>
      <c r="D35" s="6">
        <f t="shared" si="0"/>
        <v>2.6497146240892469</v>
      </c>
      <c r="E35" s="6">
        <f t="shared" si="3"/>
        <v>7.1174377224199033E-3</v>
      </c>
      <c r="F35" s="6">
        <f t="shared" si="4"/>
        <v>7.0922283094918366E-3</v>
      </c>
      <c r="G35" s="6">
        <f t="shared" si="1"/>
        <v>11.209249502764099</v>
      </c>
      <c r="H35" s="6">
        <f t="shared" si="2"/>
        <v>6.7434210526315819E-2</v>
      </c>
    </row>
    <row r="36" spans="1:8" x14ac:dyDescent="0.3">
      <c r="A36" s="7">
        <f>'Исходные данные'!H36</f>
        <v>42247</v>
      </c>
      <c r="B36" s="6">
        <f>'Исходные данные'!K36</f>
        <v>14.2</v>
      </c>
      <c r="C36" s="6">
        <f>'Исходные данные'!L36</f>
        <v>16390</v>
      </c>
      <c r="D36" s="6">
        <f t="shared" si="0"/>
        <v>2.653241964607215</v>
      </c>
      <c r="E36" s="6">
        <f t="shared" si="3"/>
        <v>3.5335689045935641E-3</v>
      </c>
      <c r="F36" s="6">
        <f t="shared" si="4"/>
        <v>3.5273405179684406E-3</v>
      </c>
      <c r="G36" s="6">
        <f t="shared" si="1"/>
        <v>9.7044266717378758</v>
      </c>
      <c r="H36" s="6">
        <f t="shared" si="2"/>
        <v>6.9078947368421045E-2</v>
      </c>
    </row>
    <row r="37" spans="1:8" x14ac:dyDescent="0.3">
      <c r="A37" s="7">
        <f>'Исходные данные'!H37</f>
        <v>42254</v>
      </c>
      <c r="B37" s="6">
        <f>'Исходные данные'!K37</f>
        <v>14.5</v>
      </c>
      <c r="C37" s="6">
        <f>'Исходные данные'!L37</f>
        <v>9700</v>
      </c>
      <c r="D37" s="6">
        <f t="shared" si="0"/>
        <v>2.6741486494265287</v>
      </c>
      <c r="E37" s="6">
        <f t="shared" si="3"/>
        <v>2.1126760563380333E-2</v>
      </c>
      <c r="F37" s="6">
        <f t="shared" si="4"/>
        <v>2.0906684819313643E-2</v>
      </c>
      <c r="G37" s="6">
        <f t="shared" si="1"/>
        <v>9.1798811644914746</v>
      </c>
      <c r="H37" s="6">
        <f t="shared" si="2"/>
        <v>7.8947368421052641E-2</v>
      </c>
    </row>
    <row r="38" spans="1:8" x14ac:dyDescent="0.3">
      <c r="A38" s="7">
        <f>'Исходные данные'!H38</f>
        <v>42261</v>
      </c>
      <c r="B38" s="6">
        <f>'Исходные данные'!K38</f>
        <v>13.9</v>
      </c>
      <c r="C38" s="6">
        <f>'Исходные данные'!L38</f>
        <v>16950</v>
      </c>
      <c r="D38" s="6">
        <f t="shared" si="0"/>
        <v>2.631888840136646</v>
      </c>
      <c r="E38" s="6">
        <f t="shared" si="3"/>
        <v>-4.1379310344827565E-2</v>
      </c>
      <c r="F38" s="6">
        <f t="shared" si="4"/>
        <v>-4.2259809289882613E-2</v>
      </c>
      <c r="G38" s="6">
        <f t="shared" si="1"/>
        <v>9.7380231128085963</v>
      </c>
      <c r="H38" s="6">
        <f t="shared" si="2"/>
        <v>5.9210526315789498E-2</v>
      </c>
    </row>
    <row r="39" spans="1:8" x14ac:dyDescent="0.3">
      <c r="A39" s="7">
        <f>'Исходные данные'!H39</f>
        <v>42268</v>
      </c>
      <c r="B39" s="6">
        <f>'Исходные данные'!K39</f>
        <v>13.8</v>
      </c>
      <c r="C39" s="6">
        <f>'Исходные данные'!L39</f>
        <v>15880</v>
      </c>
      <c r="D39" s="6">
        <f t="shared" si="0"/>
        <v>2.6246685921631592</v>
      </c>
      <c r="E39" s="6">
        <f t="shared" si="3"/>
        <v>-7.1942446043165211E-3</v>
      </c>
      <c r="F39" s="6">
        <f t="shared" si="4"/>
        <v>-7.2202479734870201E-3</v>
      </c>
      <c r="G39" s="6">
        <f t="shared" si="1"/>
        <v>9.6728157348011266</v>
      </c>
      <c r="H39" s="6">
        <f t="shared" si="2"/>
        <v>5.5921052631578982E-2</v>
      </c>
    </row>
    <row r="40" spans="1:8" x14ac:dyDescent="0.3">
      <c r="A40" s="7">
        <f>'Исходные данные'!H40</f>
        <v>42275</v>
      </c>
      <c r="B40" s="6">
        <f>'Исходные данные'!K40</f>
        <v>13.45</v>
      </c>
      <c r="C40" s="6">
        <f>'Исходные данные'!L40</f>
        <v>31770</v>
      </c>
      <c r="D40" s="6">
        <f t="shared" si="0"/>
        <v>2.5989791060478482</v>
      </c>
      <c r="E40" s="6">
        <f t="shared" si="3"/>
        <v>-2.5362318840579812E-2</v>
      </c>
      <c r="F40" s="6">
        <f t="shared" si="4"/>
        <v>-2.5689486115311012E-2</v>
      </c>
      <c r="G40" s="6">
        <f t="shared" si="1"/>
        <v>10.366277727263562</v>
      </c>
      <c r="H40" s="6">
        <f t="shared" si="2"/>
        <v>4.4407894736842098E-2</v>
      </c>
    </row>
    <row r="41" spans="1:8" x14ac:dyDescent="0.3">
      <c r="A41" s="7">
        <f>'Исходные данные'!H41</f>
        <v>42282</v>
      </c>
      <c r="B41" s="6">
        <f>'Исходные данные'!K41</f>
        <v>13.6</v>
      </c>
      <c r="C41" s="6">
        <f>'Исходные данные'!L41</f>
        <v>9880</v>
      </c>
      <c r="D41" s="6">
        <f t="shared" si="0"/>
        <v>2.6100697927420065</v>
      </c>
      <c r="E41" s="6">
        <f t="shared" si="3"/>
        <v>1.1152416356877351E-2</v>
      </c>
      <c r="F41" s="6">
        <f t="shared" si="4"/>
        <v>1.1090686694158138E-2</v>
      </c>
      <c r="G41" s="6">
        <f t="shared" si="1"/>
        <v>9.1982677907419141</v>
      </c>
      <c r="H41" s="6">
        <f t="shared" si="2"/>
        <v>4.9342105263157895E-2</v>
      </c>
    </row>
    <row r="42" spans="1:8" x14ac:dyDescent="0.3">
      <c r="A42" s="7">
        <f>'Исходные данные'!H42</f>
        <v>42289</v>
      </c>
      <c r="B42" s="6">
        <f>'Исходные данные'!K42</f>
        <v>13.45</v>
      </c>
      <c r="C42" s="6">
        <f>'Исходные данные'!L42</f>
        <v>21240</v>
      </c>
      <c r="D42" s="6">
        <f t="shared" si="0"/>
        <v>2.5989791060478482</v>
      </c>
      <c r="E42" s="6">
        <f t="shared" si="3"/>
        <v>-1.1029411764705909E-2</v>
      </c>
      <c r="F42" s="6">
        <f t="shared" si="4"/>
        <v>-1.1090686694158284E-2</v>
      </c>
      <c r="G42" s="6">
        <f t="shared" si="1"/>
        <v>9.9636414753558746</v>
      </c>
      <c r="H42" s="6">
        <f t="shared" si="2"/>
        <v>4.4407894736842098E-2</v>
      </c>
    </row>
    <row r="43" spans="1:8" x14ac:dyDescent="0.3">
      <c r="A43" s="7">
        <f>'Исходные данные'!H43</f>
        <v>42296</v>
      </c>
      <c r="B43" s="6">
        <f>'Исходные данные'!K43</f>
        <v>14</v>
      </c>
      <c r="C43" s="6">
        <f>'Исходные данные'!L43</f>
        <v>36920</v>
      </c>
      <c r="D43" s="6">
        <f t="shared" si="0"/>
        <v>2.6390573296152584</v>
      </c>
      <c r="E43" s="6">
        <f t="shared" si="3"/>
        <v>4.0892193308550241E-2</v>
      </c>
      <c r="F43" s="6">
        <f t="shared" si="4"/>
        <v>4.0078223567410524E-2</v>
      </c>
      <c r="G43" s="6">
        <f t="shared" si="1"/>
        <v>10.516508688616788</v>
      </c>
      <c r="H43" s="6">
        <f t="shared" si="2"/>
        <v>6.2500000000000014E-2</v>
      </c>
    </row>
    <row r="44" spans="1:8" x14ac:dyDescent="0.3">
      <c r="A44" s="7">
        <f>'Исходные данные'!H44</f>
        <v>42303</v>
      </c>
      <c r="B44" s="6">
        <f>'Исходные данные'!K44</f>
        <v>13.25</v>
      </c>
      <c r="C44" s="6">
        <f>'Исходные данные'!L44</f>
        <v>42310</v>
      </c>
      <c r="D44" s="6">
        <f t="shared" si="0"/>
        <v>2.5839975524322312</v>
      </c>
      <c r="E44" s="6">
        <f t="shared" si="3"/>
        <v>-5.3571428571428568E-2</v>
      </c>
      <c r="F44" s="6">
        <f t="shared" si="4"/>
        <v>-5.5059777183027431E-2</v>
      </c>
      <c r="G44" s="6">
        <f t="shared" si="1"/>
        <v>10.652778743714114</v>
      </c>
      <c r="H44" s="6">
        <f t="shared" si="2"/>
        <v>3.7828947368421066E-2</v>
      </c>
    </row>
    <row r="45" spans="1:8" x14ac:dyDescent="0.3">
      <c r="A45" s="7">
        <f>'Исходные данные'!H45</f>
        <v>42310</v>
      </c>
      <c r="B45" s="6">
        <f>'Исходные данные'!K45</f>
        <v>13.4</v>
      </c>
      <c r="C45" s="6">
        <f>'Исходные данные'!L45</f>
        <v>6510</v>
      </c>
      <c r="D45" s="6">
        <f t="shared" si="0"/>
        <v>2.5952547069568657</v>
      </c>
      <c r="E45" s="6">
        <f t="shared" si="3"/>
        <v>1.1320754716981159E-2</v>
      </c>
      <c r="F45" s="6">
        <f t="shared" si="4"/>
        <v>1.1257154524634468E-2</v>
      </c>
      <c r="G45" s="6">
        <f t="shared" si="1"/>
        <v>8.7810947352026147</v>
      </c>
      <c r="H45" s="6">
        <f t="shared" si="2"/>
        <v>4.2763157894736864E-2</v>
      </c>
    </row>
    <row r="46" spans="1:8" x14ac:dyDescent="0.3">
      <c r="A46" s="7">
        <f>'Исходные данные'!H46</f>
        <v>42317</v>
      </c>
      <c r="B46" s="6">
        <f>'Исходные данные'!K46</f>
        <v>12.55</v>
      </c>
      <c r="C46" s="6">
        <f>'Исходные данные'!L46</f>
        <v>178220</v>
      </c>
      <c r="D46" s="6">
        <f t="shared" si="0"/>
        <v>2.5297206655777931</v>
      </c>
      <c r="E46" s="6">
        <f t="shared" si="3"/>
        <v>-6.3432835820895497E-2</v>
      </c>
      <c r="F46" s="6">
        <f t="shared" si="4"/>
        <v>-6.5534041379072816E-2</v>
      </c>
      <c r="G46" s="6">
        <f t="shared" si="1"/>
        <v>12.090774021166711</v>
      </c>
      <c r="H46" s="6">
        <f t="shared" si="2"/>
        <v>1.4802631578947404E-2</v>
      </c>
    </row>
    <row r="47" spans="1:8" x14ac:dyDescent="0.3">
      <c r="A47" s="7">
        <f>'Исходные данные'!H47</f>
        <v>42324</v>
      </c>
      <c r="B47" s="6">
        <f>'Исходные данные'!K47</f>
        <v>12.8</v>
      </c>
      <c r="C47" s="6">
        <f>'Исходные данные'!L47</f>
        <v>46240</v>
      </c>
      <c r="D47" s="6">
        <f t="shared" si="0"/>
        <v>2.5494451709255714</v>
      </c>
      <c r="E47" s="6">
        <f t="shared" si="3"/>
        <v>1.9920318725099601E-2</v>
      </c>
      <c r="F47" s="6">
        <f t="shared" si="4"/>
        <v>1.9724505347778573E-2</v>
      </c>
      <c r="G47" s="6">
        <f t="shared" si="1"/>
        <v>10.741600503346259</v>
      </c>
      <c r="H47" s="6">
        <f t="shared" si="2"/>
        <v>2.3026315789473721E-2</v>
      </c>
    </row>
    <row r="48" spans="1:8" x14ac:dyDescent="0.3">
      <c r="A48" s="7">
        <f>'Исходные данные'!H48</f>
        <v>42331</v>
      </c>
      <c r="B48" s="6">
        <f>'Исходные данные'!K48</f>
        <v>12.6</v>
      </c>
      <c r="C48" s="6">
        <f>'Исходные данные'!L48</f>
        <v>40940</v>
      </c>
      <c r="D48" s="6">
        <f t="shared" si="0"/>
        <v>2.5336968139574321</v>
      </c>
      <c r="E48" s="6">
        <f t="shared" si="3"/>
        <v>-1.5625000000000083E-2</v>
      </c>
      <c r="F48" s="6">
        <f t="shared" si="4"/>
        <v>-1.5748356968139282E-2</v>
      </c>
      <c r="G48" s="6">
        <f t="shared" si="1"/>
        <v>10.61986285921528</v>
      </c>
      <c r="H48" s="6">
        <f t="shared" si="2"/>
        <v>1.6447368421052631E-2</v>
      </c>
    </row>
    <row r="49" spans="1:8" x14ac:dyDescent="0.3">
      <c r="A49" s="7">
        <f>'Исходные данные'!H49</f>
        <v>42338</v>
      </c>
      <c r="B49" s="6">
        <f>'Исходные данные'!K49</f>
        <v>12.6</v>
      </c>
      <c r="C49" s="6">
        <f>'Исходные данные'!L49</f>
        <v>40980</v>
      </c>
      <c r="D49" s="6">
        <f t="shared" si="0"/>
        <v>2.5336968139574321</v>
      </c>
      <c r="E49" s="6">
        <f t="shared" si="3"/>
        <v>0</v>
      </c>
      <c r="F49" s="6">
        <f t="shared" si="4"/>
        <v>0</v>
      </c>
      <c r="G49" s="6">
        <f t="shared" si="1"/>
        <v>10.620839421792891</v>
      </c>
      <c r="H49" s="6">
        <f t="shared" si="2"/>
        <v>1.6447368421052631E-2</v>
      </c>
    </row>
    <row r="50" spans="1:8" x14ac:dyDescent="0.3">
      <c r="A50" s="7">
        <f>'Исходные данные'!H50</f>
        <v>42345</v>
      </c>
      <c r="B50" s="6">
        <f>'Исходные данные'!K50</f>
        <v>12.45</v>
      </c>
      <c r="C50" s="6">
        <f>'Исходные данные'!L50</f>
        <v>14330</v>
      </c>
      <c r="D50" s="6">
        <f t="shared" si="0"/>
        <v>2.5217206229107165</v>
      </c>
      <c r="E50" s="6">
        <f t="shared" si="3"/>
        <v>-1.1904761904761934E-2</v>
      </c>
      <c r="F50" s="6">
        <f t="shared" si="4"/>
        <v>-1.1976191046715762E-2</v>
      </c>
      <c r="G50" s="6">
        <f t="shared" si="1"/>
        <v>9.570110520822217</v>
      </c>
      <c r="H50" s="6">
        <f t="shared" si="2"/>
        <v>1.1513157894736831E-2</v>
      </c>
    </row>
    <row r="51" spans="1:8" x14ac:dyDescent="0.3">
      <c r="A51" s="7">
        <f>'Исходные данные'!H51</f>
        <v>42352</v>
      </c>
      <c r="B51" s="6">
        <f>'Исходные данные'!K51</f>
        <v>12.45</v>
      </c>
      <c r="C51" s="6">
        <f>'Исходные данные'!L51</f>
        <v>95680</v>
      </c>
      <c r="D51" s="6">
        <f t="shared" si="0"/>
        <v>2.5217206229107165</v>
      </c>
      <c r="E51" s="6">
        <f t="shared" si="3"/>
        <v>0</v>
      </c>
      <c r="F51" s="6">
        <f t="shared" si="4"/>
        <v>0</v>
      </c>
      <c r="G51" s="6">
        <f t="shared" si="1"/>
        <v>11.468764569184458</v>
      </c>
      <c r="H51" s="6">
        <f t="shared" si="2"/>
        <v>1.1513157894736831E-2</v>
      </c>
    </row>
    <row r="52" spans="1:8" x14ac:dyDescent="0.3">
      <c r="A52" s="7">
        <f>'Исходные данные'!H52</f>
        <v>42359</v>
      </c>
      <c r="B52" s="6">
        <f>'Исходные данные'!K52</f>
        <v>12.25</v>
      </c>
      <c r="C52" s="6">
        <f>'Исходные данные'!L52</f>
        <v>197140</v>
      </c>
      <c r="D52" s="6">
        <f t="shared" si="0"/>
        <v>2.5055259369907361</v>
      </c>
      <c r="E52" s="6">
        <f t="shared" si="3"/>
        <v>-1.6064257028112393E-2</v>
      </c>
      <c r="F52" s="6">
        <f t="shared" si="4"/>
        <v>-1.6194685919980606E-2</v>
      </c>
      <c r="G52" s="6">
        <f t="shared" si="1"/>
        <v>12.19166941521943</v>
      </c>
      <c r="H52" s="6">
        <f t="shared" si="2"/>
        <v>4.9342105263158013E-3</v>
      </c>
    </row>
    <row r="53" spans="1:8" x14ac:dyDescent="0.3">
      <c r="A53" s="7">
        <f>'Исходные данные'!H53</f>
        <v>42366</v>
      </c>
      <c r="B53" s="6">
        <f>'Исходные данные'!K53</f>
        <v>12.5</v>
      </c>
      <c r="C53" s="6">
        <f>'Исходные данные'!L53</f>
        <v>52680</v>
      </c>
      <c r="D53" s="6">
        <f t="shared" si="0"/>
        <v>2.5257286443082556</v>
      </c>
      <c r="E53" s="6">
        <f t="shared" si="3"/>
        <v>2.0408163265306121E-2</v>
      </c>
      <c r="F53" s="6">
        <f t="shared" si="4"/>
        <v>2.0202707317519469E-2</v>
      </c>
      <c r="G53" s="6">
        <f t="shared" si="1"/>
        <v>10.871991155857218</v>
      </c>
      <c r="H53" s="6">
        <f t="shared" si="2"/>
        <v>1.3157894736842118E-2</v>
      </c>
    </row>
    <row r="54" spans="1:8" x14ac:dyDescent="0.3">
      <c r="A54" s="7">
        <f>'Исходные данные'!H54</f>
        <v>42373</v>
      </c>
      <c r="B54" s="6">
        <f>'Исходные данные'!K54</f>
        <v>12.65</v>
      </c>
      <c r="C54" s="6">
        <f>'Исходные данные'!L54</f>
        <v>7960</v>
      </c>
      <c r="D54" s="6">
        <f t="shared" si="0"/>
        <v>2.5376572151735295</v>
      </c>
      <c r="E54" s="6">
        <f t="shared" si="3"/>
        <v>1.2000000000000028E-2</v>
      </c>
      <c r="F54" s="6">
        <f t="shared" si="4"/>
        <v>1.1928570865273812E-2</v>
      </c>
      <c r="G54" s="6">
        <f t="shared" si="1"/>
        <v>8.9821842788384281</v>
      </c>
      <c r="H54" s="6">
        <f t="shared" si="2"/>
        <v>1.809210526315792E-2</v>
      </c>
    </row>
    <row r="55" spans="1:8" x14ac:dyDescent="0.3">
      <c r="A55" s="7">
        <f>'Исходные данные'!H55</f>
        <v>42380</v>
      </c>
      <c r="B55" s="6">
        <f>'Исходные данные'!K55</f>
        <v>12.2</v>
      </c>
      <c r="C55" s="6">
        <f>'Исходные данные'!L55</f>
        <v>24750</v>
      </c>
      <c r="D55" s="6">
        <f t="shared" si="0"/>
        <v>2.5014359517392109</v>
      </c>
      <c r="E55" s="6">
        <f t="shared" si="3"/>
        <v>-3.5573122529644355E-2</v>
      </c>
      <c r="F55" s="6">
        <f t="shared" si="4"/>
        <v>-3.6221263434318501E-2</v>
      </c>
      <c r="G55" s="6">
        <f t="shared" si="1"/>
        <v>10.116580767996837</v>
      </c>
      <c r="H55" s="6">
        <f t="shared" si="2"/>
        <v>3.2894736842105149E-3</v>
      </c>
    </row>
    <row r="56" spans="1:8" x14ac:dyDescent="0.3">
      <c r="A56" s="7">
        <f>'Исходные данные'!H56</f>
        <v>42387</v>
      </c>
      <c r="B56" s="6">
        <f>'Исходные данные'!K56</f>
        <v>12.1</v>
      </c>
      <c r="C56" s="6">
        <f>'Исходные данные'!L56</f>
        <v>30570</v>
      </c>
      <c r="D56" s="6">
        <f t="shared" si="0"/>
        <v>2.4932054526026954</v>
      </c>
      <c r="E56" s="6">
        <f t="shared" si="3"/>
        <v>-8.1967213114753808E-3</v>
      </c>
      <c r="F56" s="6">
        <f t="shared" si="4"/>
        <v>-8.23049913651548E-3</v>
      </c>
      <c r="G56" s="6">
        <f t="shared" si="1"/>
        <v>10.32777441488488</v>
      </c>
      <c r="H56" s="6">
        <f t="shared" si="2"/>
        <v>0</v>
      </c>
    </row>
    <row r="57" spans="1:8" x14ac:dyDescent="0.3">
      <c r="A57" s="7">
        <f>'Исходные данные'!H57</f>
        <v>42394</v>
      </c>
      <c r="B57" s="6">
        <f>'Исходные данные'!K57</f>
        <v>12.3</v>
      </c>
      <c r="C57" s="6">
        <f>'Исходные данные'!L57</f>
        <v>26980</v>
      </c>
      <c r="D57" s="6">
        <f t="shared" si="0"/>
        <v>2.5095992623783721</v>
      </c>
      <c r="E57" s="6">
        <f t="shared" si="3"/>
        <v>1.6528925619834798E-2</v>
      </c>
      <c r="F57" s="6">
        <f t="shared" si="4"/>
        <v>1.639380977567657E-2</v>
      </c>
      <c r="G57" s="6">
        <f t="shared" si="1"/>
        <v>10.202851129761747</v>
      </c>
      <c r="H57" s="6">
        <f t="shared" si="2"/>
        <v>6.5789473684210878E-3</v>
      </c>
    </row>
    <row r="58" spans="1:8" x14ac:dyDescent="0.3">
      <c r="A58" s="7">
        <f>'Исходные данные'!H58</f>
        <v>42401</v>
      </c>
      <c r="B58" s="6">
        <f>'Исходные данные'!K58</f>
        <v>12.4</v>
      </c>
      <c r="C58" s="6">
        <f>'Исходные данные'!L58</f>
        <v>60600</v>
      </c>
      <c r="D58" s="6">
        <f t="shared" si="0"/>
        <v>2.5176964726109912</v>
      </c>
      <c r="E58" s="6">
        <f t="shared" si="3"/>
        <v>8.1300813008129795E-3</v>
      </c>
      <c r="F58" s="6">
        <f t="shared" si="4"/>
        <v>8.0972102326193028E-3</v>
      </c>
      <c r="G58" s="6">
        <f t="shared" si="1"/>
        <v>11.012050172057405</v>
      </c>
      <c r="H58" s="6">
        <f t="shared" si="2"/>
        <v>9.8684210526316027E-3</v>
      </c>
    </row>
    <row r="59" spans="1:8" x14ac:dyDescent="0.3">
      <c r="A59" s="7">
        <f>'Исходные данные'!H59</f>
        <v>42408</v>
      </c>
      <c r="B59" s="6">
        <f>'Исходные данные'!K59</f>
        <v>12.25</v>
      </c>
      <c r="C59" s="6">
        <f>'Исходные данные'!L59</f>
        <v>104460</v>
      </c>
      <c r="D59" s="6">
        <f t="shared" si="0"/>
        <v>2.5055259369907361</v>
      </c>
      <c r="E59" s="6">
        <f t="shared" si="3"/>
        <v>-1.2096774193548416E-2</v>
      </c>
      <c r="F59" s="6">
        <f t="shared" si="4"/>
        <v>-1.2170535620255179E-2</v>
      </c>
      <c r="G59" s="6">
        <f t="shared" si="1"/>
        <v>11.556559501990289</v>
      </c>
      <c r="H59" s="6">
        <f t="shared" si="2"/>
        <v>4.9342105263158013E-3</v>
      </c>
    </row>
    <row r="60" spans="1:8" x14ac:dyDescent="0.3">
      <c r="A60" s="7">
        <f>'Исходные данные'!H60</f>
        <v>42415</v>
      </c>
      <c r="B60" s="6">
        <f>'Исходные данные'!K60</f>
        <v>12.25</v>
      </c>
      <c r="C60" s="6">
        <f>'Исходные данные'!L60</f>
        <v>72720</v>
      </c>
      <c r="D60" s="6">
        <f t="shared" si="0"/>
        <v>2.5055259369907361</v>
      </c>
      <c r="E60" s="6">
        <f t="shared" si="3"/>
        <v>0</v>
      </c>
      <c r="F60" s="6">
        <f t="shared" si="4"/>
        <v>0</v>
      </c>
      <c r="G60" s="6">
        <f t="shared" si="1"/>
        <v>11.19437172885136</v>
      </c>
      <c r="H60" s="6">
        <f t="shared" si="2"/>
        <v>4.9342105263158013E-3</v>
      </c>
    </row>
    <row r="61" spans="1:8" x14ac:dyDescent="0.3">
      <c r="A61" s="7">
        <f>'Исходные данные'!H61</f>
        <v>42422</v>
      </c>
      <c r="B61" s="6">
        <f>'Исходные данные'!K61</f>
        <v>12.1</v>
      </c>
      <c r="C61" s="6">
        <f>'Исходные данные'!L61</f>
        <v>56370</v>
      </c>
      <c r="D61" s="6">
        <f t="shared" si="0"/>
        <v>2.4932054526026954</v>
      </c>
      <c r="E61" s="6">
        <f t="shared" si="3"/>
        <v>-1.2244897959183702E-2</v>
      </c>
      <c r="F61" s="6">
        <f t="shared" si="4"/>
        <v>-1.2320484388040624E-2</v>
      </c>
      <c r="G61" s="6">
        <f t="shared" si="1"/>
        <v>10.93969238107562</v>
      </c>
      <c r="H61" s="6">
        <f t="shared" si="2"/>
        <v>0</v>
      </c>
    </row>
    <row r="62" spans="1:8" x14ac:dyDescent="0.3">
      <c r="A62" s="7">
        <f>'Исходные данные'!H62</f>
        <v>42429</v>
      </c>
      <c r="B62" s="6">
        <f>'Исходные данные'!K62</f>
        <v>12.3</v>
      </c>
      <c r="C62" s="6">
        <f>'Исходные данные'!L62</f>
        <v>61500</v>
      </c>
      <c r="D62" s="6">
        <f t="shared" si="0"/>
        <v>2.5095992623783721</v>
      </c>
      <c r="E62" s="6">
        <f t="shared" si="3"/>
        <v>1.6528925619834798E-2</v>
      </c>
      <c r="F62" s="6">
        <f t="shared" si="4"/>
        <v>1.639380977567657E-2</v>
      </c>
      <c r="G62" s="6">
        <f t="shared" si="1"/>
        <v>11.026792453794609</v>
      </c>
      <c r="H62" s="6">
        <f t="shared" si="2"/>
        <v>6.5789473684210878E-3</v>
      </c>
    </row>
    <row r="63" spans="1:8" x14ac:dyDescent="0.3">
      <c r="A63" s="7">
        <f>'Исходные данные'!H63</f>
        <v>42436</v>
      </c>
      <c r="B63" s="6">
        <f>'Исходные данные'!K63</f>
        <v>13.25</v>
      </c>
      <c r="C63" s="6">
        <f>'Исходные данные'!L63</f>
        <v>105330</v>
      </c>
      <c r="D63" s="6">
        <f t="shared" si="0"/>
        <v>2.5839975524322312</v>
      </c>
      <c r="E63" s="6">
        <f t="shared" si="3"/>
        <v>7.7235772357723512E-2</v>
      </c>
      <c r="F63" s="6">
        <f t="shared" si="4"/>
        <v>7.4398290053859326E-2</v>
      </c>
      <c r="G63" s="6">
        <f t="shared" si="1"/>
        <v>11.564853557830588</v>
      </c>
      <c r="H63" s="6">
        <f t="shared" si="2"/>
        <v>3.7828947368421066E-2</v>
      </c>
    </row>
    <row r="64" spans="1:8" x14ac:dyDescent="0.3">
      <c r="A64" s="7">
        <f>'Исходные данные'!H64</f>
        <v>42443</v>
      </c>
      <c r="B64" s="6">
        <f>'Исходные данные'!K64</f>
        <v>13</v>
      </c>
      <c r="C64" s="6">
        <f>'Исходные данные'!L64</f>
        <v>100460</v>
      </c>
      <c r="D64" s="6">
        <f t="shared" si="0"/>
        <v>2.5649493574615367</v>
      </c>
      <c r="E64" s="6">
        <f t="shared" si="3"/>
        <v>-1.8867924528301886E-2</v>
      </c>
      <c r="F64" s="6">
        <f t="shared" si="4"/>
        <v>-1.9048194970694474E-2</v>
      </c>
      <c r="G64" s="6">
        <f t="shared" si="1"/>
        <v>11.517514917304036</v>
      </c>
      <c r="H64" s="6">
        <f t="shared" si="2"/>
        <v>2.9605263157894749E-2</v>
      </c>
    </row>
    <row r="65" spans="1:8" x14ac:dyDescent="0.3">
      <c r="A65" s="7">
        <f>'Исходные данные'!H65</f>
        <v>42450</v>
      </c>
      <c r="B65" s="6">
        <f>'Исходные данные'!K65</f>
        <v>14.15</v>
      </c>
      <c r="C65" s="6">
        <f>'Исходные данные'!L65</f>
        <v>110320</v>
      </c>
      <c r="D65" s="6">
        <f t="shared" si="0"/>
        <v>2.6497146240892469</v>
      </c>
      <c r="E65" s="6">
        <f t="shared" si="3"/>
        <v>8.8461538461538494E-2</v>
      </c>
      <c r="F65" s="6">
        <f t="shared" si="4"/>
        <v>8.4765266627710015E-2</v>
      </c>
      <c r="G65" s="6">
        <f t="shared" si="1"/>
        <v>11.611140512467184</v>
      </c>
      <c r="H65" s="6">
        <f t="shared" si="2"/>
        <v>6.7434210526315819E-2</v>
      </c>
    </row>
    <row r="66" spans="1:8" x14ac:dyDescent="0.3">
      <c r="A66" s="7">
        <f>'Исходные данные'!H66</f>
        <v>42457</v>
      </c>
      <c r="B66" s="6">
        <f>'Исходные данные'!K66</f>
        <v>13.75</v>
      </c>
      <c r="C66" s="6">
        <f>'Исходные данные'!L66</f>
        <v>59360</v>
      </c>
      <c r="D66" s="6">
        <f t="shared" si="0"/>
        <v>2.6210388241125804</v>
      </c>
      <c r="E66" s="6">
        <f t="shared" si="3"/>
        <v>-2.8268551236749141E-2</v>
      </c>
      <c r="F66" s="6">
        <f t="shared" si="4"/>
        <v>-2.8675799976666309E-2</v>
      </c>
      <c r="G66" s="6">
        <f t="shared" si="1"/>
        <v>10.991375877841262</v>
      </c>
      <c r="H66" s="6">
        <f t="shared" si="2"/>
        <v>5.42763157894737E-2</v>
      </c>
    </row>
    <row r="67" spans="1:8" x14ac:dyDescent="0.3">
      <c r="A67" s="7">
        <f>'Исходные данные'!H67</f>
        <v>42464</v>
      </c>
      <c r="B67" s="6">
        <f>'Исходные данные'!K67</f>
        <v>15.15</v>
      </c>
      <c r="C67" s="6">
        <f>'Исходные данные'!L67</f>
        <v>224340</v>
      </c>
      <c r="D67" s="6">
        <f t="shared" ref="D67:D130" si="5">LN(B67)</f>
        <v>2.7180005319553784</v>
      </c>
      <c r="E67" s="6">
        <f t="shared" si="3"/>
        <v>0.10181818181818185</v>
      </c>
      <c r="F67" s="6">
        <f t="shared" si="4"/>
        <v>9.696170784279784E-2</v>
      </c>
      <c r="G67" s="6">
        <f t="shared" ref="G67:G130" si="6">LN(C67)</f>
        <v>12.320918037199215</v>
      </c>
      <c r="H67" s="6">
        <f t="shared" ref="H67:H130" si="7" xml:space="preserve"> (B67 - MIN($B$2:$B$268)) / (MAX($B$2:$B$268) - MIN($B$2:$B$268))</f>
        <v>0.10032894736842109</v>
      </c>
    </row>
    <row r="68" spans="1:8" x14ac:dyDescent="0.3">
      <c r="A68" s="7">
        <f>'Исходные данные'!H68</f>
        <v>42471</v>
      </c>
      <c r="B68" s="6">
        <f>'Исходные данные'!K68</f>
        <v>16.8</v>
      </c>
      <c r="C68" s="6">
        <f>'Исходные данные'!L68</f>
        <v>2087370</v>
      </c>
      <c r="D68" s="6">
        <f t="shared" si="5"/>
        <v>2.8213788864092133</v>
      </c>
      <c r="E68" s="6">
        <f t="shared" ref="E68:E131" si="8" xml:space="preserve"> (B68 - B67) / (B67)</f>
        <v>0.10891089108910894</v>
      </c>
      <c r="F68" s="6">
        <f t="shared" ref="F68:F131" si="9">LN(E68+1)</f>
        <v>0.10337835445383518</v>
      </c>
      <c r="G68" s="6">
        <f t="shared" si="6"/>
        <v>14.55141545831885</v>
      </c>
      <c r="H68" s="6">
        <f t="shared" si="7"/>
        <v>0.15460526315789477</v>
      </c>
    </row>
    <row r="69" spans="1:8" x14ac:dyDescent="0.3">
      <c r="A69" s="7">
        <f>'Исходные данные'!H69</f>
        <v>42478</v>
      </c>
      <c r="B69" s="6">
        <f>'Исходные данные'!K69</f>
        <v>18</v>
      </c>
      <c r="C69" s="6">
        <f>'Исходные данные'!L69</f>
        <v>580390</v>
      </c>
      <c r="D69" s="6">
        <f t="shared" si="5"/>
        <v>2.8903717578961645</v>
      </c>
      <c r="E69" s="6">
        <f t="shared" si="8"/>
        <v>7.1428571428571383E-2</v>
      </c>
      <c r="F69" s="6">
        <f t="shared" si="9"/>
        <v>6.8992871486951421E-2</v>
      </c>
      <c r="G69" s="6">
        <f t="shared" si="6"/>
        <v>13.271455570346841</v>
      </c>
      <c r="H69" s="6">
        <f t="shared" si="7"/>
        <v>0.19407894736842107</v>
      </c>
    </row>
    <row r="70" spans="1:8" x14ac:dyDescent="0.3">
      <c r="A70" s="7">
        <f>'Исходные данные'!H70</f>
        <v>42485</v>
      </c>
      <c r="B70" s="6">
        <f>'Исходные данные'!K70</f>
        <v>15.6</v>
      </c>
      <c r="C70" s="6">
        <f>'Исходные данные'!L70</f>
        <v>338570</v>
      </c>
      <c r="D70" s="6">
        <f t="shared" si="5"/>
        <v>2.7472709142554912</v>
      </c>
      <c r="E70" s="6">
        <f t="shared" si="8"/>
        <v>-0.13333333333333336</v>
      </c>
      <c r="F70" s="6">
        <f t="shared" si="9"/>
        <v>-0.1431008436406733</v>
      </c>
      <c r="G70" s="6">
        <f t="shared" si="6"/>
        <v>12.732486144637816</v>
      </c>
      <c r="H70" s="6">
        <f t="shared" si="7"/>
        <v>0.11513157894736843</v>
      </c>
    </row>
    <row r="71" spans="1:8" x14ac:dyDescent="0.3">
      <c r="A71" s="7">
        <f>'Исходные данные'!H71</f>
        <v>42492</v>
      </c>
      <c r="B71" s="6">
        <f>'Исходные данные'!K71</f>
        <v>15.9</v>
      </c>
      <c r="C71" s="6">
        <f>'Исходные данные'!L71</f>
        <v>91590</v>
      </c>
      <c r="D71" s="6">
        <f t="shared" si="5"/>
        <v>2.7663191092261861</v>
      </c>
      <c r="E71" s="6">
        <f t="shared" si="8"/>
        <v>1.9230769230769277E-2</v>
      </c>
      <c r="F71" s="6">
        <f t="shared" si="9"/>
        <v>1.904819497069463E-2</v>
      </c>
      <c r="G71" s="6">
        <f t="shared" si="6"/>
        <v>11.425077374397032</v>
      </c>
      <c r="H71" s="6">
        <f t="shared" si="7"/>
        <v>0.12500000000000003</v>
      </c>
    </row>
    <row r="72" spans="1:8" x14ac:dyDescent="0.3">
      <c r="A72" s="7">
        <f>'Исходные данные'!H72</f>
        <v>42499</v>
      </c>
      <c r="B72" s="6">
        <f>'Исходные данные'!K72</f>
        <v>15.8</v>
      </c>
      <c r="C72" s="6">
        <f>'Исходные данные'!L72</f>
        <v>41270</v>
      </c>
      <c r="D72" s="6">
        <f t="shared" si="5"/>
        <v>2.760009940032921</v>
      </c>
      <c r="E72" s="6">
        <f t="shared" si="8"/>
        <v>-6.2893081761006067E-3</v>
      </c>
      <c r="F72" s="6">
        <f t="shared" si="9"/>
        <v>-6.309169193264721E-3</v>
      </c>
      <c r="G72" s="6">
        <f t="shared" si="6"/>
        <v>10.627891122746627</v>
      </c>
      <c r="H72" s="6">
        <f t="shared" si="7"/>
        <v>0.12171052631578952</v>
      </c>
    </row>
    <row r="73" spans="1:8" x14ac:dyDescent="0.3">
      <c r="A73" s="7">
        <f>'Исходные данные'!H73</f>
        <v>42506</v>
      </c>
      <c r="B73" s="6">
        <f>'Исходные данные'!K73</f>
        <v>14.95</v>
      </c>
      <c r="C73" s="6">
        <f>'Исходные данные'!L73</f>
        <v>80170</v>
      </c>
      <c r="D73" s="6">
        <f t="shared" si="5"/>
        <v>2.7047112998366956</v>
      </c>
      <c r="E73" s="6">
        <f t="shared" si="8"/>
        <v>-5.3797468354430465E-2</v>
      </c>
      <c r="F73" s="6">
        <f t="shared" si="9"/>
        <v>-5.5298640196225754E-2</v>
      </c>
      <c r="G73" s="6">
        <f t="shared" si="6"/>
        <v>11.291904659036998</v>
      </c>
      <c r="H73" s="6">
        <f t="shared" si="7"/>
        <v>9.3749999999999986E-2</v>
      </c>
    </row>
    <row r="74" spans="1:8" x14ac:dyDescent="0.3">
      <c r="A74" s="7">
        <f>'Исходные данные'!H74</f>
        <v>42513</v>
      </c>
      <c r="B74" s="6">
        <f>'Исходные данные'!K74</f>
        <v>14.8</v>
      </c>
      <c r="C74" s="6">
        <f>'Исходные данные'!L74</f>
        <v>47220</v>
      </c>
      <c r="D74" s="6">
        <f t="shared" si="5"/>
        <v>2.6946271807700692</v>
      </c>
      <c r="E74" s="6">
        <f t="shared" si="8"/>
        <v>-1.0033444816053417E-2</v>
      </c>
      <c r="F74" s="6">
        <f t="shared" si="9"/>
        <v>-1.0084119066625935E-2</v>
      </c>
      <c r="G74" s="6">
        <f t="shared" si="6"/>
        <v>10.762572810639504</v>
      </c>
      <c r="H74" s="6">
        <f t="shared" si="7"/>
        <v>8.8815789473684251E-2</v>
      </c>
    </row>
    <row r="75" spans="1:8" x14ac:dyDescent="0.3">
      <c r="A75" s="7">
        <f>'Исходные данные'!H75</f>
        <v>42520</v>
      </c>
      <c r="B75" s="6">
        <f>'Исходные данные'!K75</f>
        <v>14.7</v>
      </c>
      <c r="C75" s="6">
        <f>'Исходные данные'!L75</f>
        <v>37750</v>
      </c>
      <c r="D75" s="6">
        <f t="shared" si="5"/>
        <v>2.6878474937846906</v>
      </c>
      <c r="E75" s="6">
        <f t="shared" si="8"/>
        <v>-6.7567567567568525E-3</v>
      </c>
      <c r="F75" s="6">
        <f t="shared" si="9"/>
        <v>-6.7796869853788038E-3</v>
      </c>
      <c r="G75" s="6">
        <f t="shared" si="6"/>
        <v>10.538740754677171</v>
      </c>
      <c r="H75" s="6">
        <f t="shared" si="7"/>
        <v>8.5526315789473673E-2</v>
      </c>
    </row>
    <row r="76" spans="1:8" x14ac:dyDescent="0.3">
      <c r="A76" s="7">
        <f>'Исходные данные'!H76</f>
        <v>42527</v>
      </c>
      <c r="B76" s="6">
        <f>'Исходные данные'!K76</f>
        <v>13.8</v>
      </c>
      <c r="C76" s="6">
        <f>'Исходные данные'!L76</f>
        <v>52180</v>
      </c>
      <c r="D76" s="6">
        <f t="shared" si="5"/>
        <v>2.6246685921631592</v>
      </c>
      <c r="E76" s="6">
        <f t="shared" si="8"/>
        <v>-6.1224489795918276E-2</v>
      </c>
      <c r="F76" s="6">
        <f t="shared" si="9"/>
        <v>-6.3178901621531558E-2</v>
      </c>
      <c r="G76" s="6">
        <f t="shared" si="6"/>
        <v>10.86245455869072</v>
      </c>
      <c r="H76" s="6">
        <f t="shared" si="7"/>
        <v>5.5921052631578982E-2</v>
      </c>
    </row>
    <row r="77" spans="1:8" x14ac:dyDescent="0.3">
      <c r="A77" s="7">
        <f>'Исходные данные'!H77</f>
        <v>42534</v>
      </c>
      <c r="B77" s="6">
        <f>'Исходные данные'!K77</f>
        <v>14</v>
      </c>
      <c r="C77" s="6">
        <f>'Исходные данные'!L77</f>
        <v>50610</v>
      </c>
      <c r="D77" s="6">
        <f t="shared" si="5"/>
        <v>2.6390573296152584</v>
      </c>
      <c r="E77" s="6">
        <f t="shared" si="8"/>
        <v>1.4492753623188354E-2</v>
      </c>
      <c r="F77" s="6">
        <f t="shared" si="9"/>
        <v>1.4388737452099452E-2</v>
      </c>
      <c r="G77" s="6">
        <f t="shared" si="6"/>
        <v>10.831904464208124</v>
      </c>
      <c r="H77" s="6">
        <f t="shared" si="7"/>
        <v>6.2500000000000014E-2</v>
      </c>
    </row>
    <row r="78" spans="1:8" x14ac:dyDescent="0.3">
      <c r="A78" s="7">
        <f>'Исходные данные'!H78</f>
        <v>42541</v>
      </c>
      <c r="B78" s="6">
        <f>'Исходные данные'!K78</f>
        <v>14.2</v>
      </c>
      <c r="C78" s="6">
        <f>'Исходные данные'!L78</f>
        <v>29570</v>
      </c>
      <c r="D78" s="6">
        <f t="shared" si="5"/>
        <v>2.653241964607215</v>
      </c>
      <c r="E78" s="6">
        <f t="shared" si="8"/>
        <v>1.4285714285714235E-2</v>
      </c>
      <c r="F78" s="6">
        <f t="shared" si="9"/>
        <v>1.4184634991956381E-2</v>
      </c>
      <c r="G78" s="6">
        <f t="shared" si="6"/>
        <v>10.294515612846523</v>
      </c>
      <c r="H78" s="6">
        <f t="shared" si="7"/>
        <v>6.9078947368421045E-2</v>
      </c>
    </row>
    <row r="79" spans="1:8" x14ac:dyDescent="0.3">
      <c r="A79" s="7">
        <f>'Исходные данные'!H79</f>
        <v>42548</v>
      </c>
      <c r="B79" s="6">
        <f>'Исходные данные'!K79</f>
        <v>13.85</v>
      </c>
      <c r="C79" s="6">
        <f>'Исходные данные'!L79</f>
        <v>28290</v>
      </c>
      <c r="D79" s="6">
        <f t="shared" si="5"/>
        <v>2.6282852326333477</v>
      </c>
      <c r="E79" s="6">
        <f t="shared" si="8"/>
        <v>-2.464788732394364E-2</v>
      </c>
      <c r="F79" s="6">
        <f t="shared" si="9"/>
        <v>-2.4956731973867507E-2</v>
      </c>
      <c r="G79" s="6">
        <f t="shared" si="6"/>
        <v>10.250263664295613</v>
      </c>
      <c r="H79" s="6">
        <f t="shared" si="7"/>
        <v>5.7565789473684216E-2</v>
      </c>
    </row>
    <row r="80" spans="1:8" x14ac:dyDescent="0.3">
      <c r="A80" s="7">
        <f>'Исходные данные'!H80</f>
        <v>42555</v>
      </c>
      <c r="B80" s="6">
        <f>'Исходные данные'!K80</f>
        <v>14.2</v>
      </c>
      <c r="C80" s="6">
        <f>'Исходные данные'!L80</f>
        <v>40410</v>
      </c>
      <c r="D80" s="6">
        <f t="shared" si="5"/>
        <v>2.653241964607215</v>
      </c>
      <c r="E80" s="6">
        <f t="shared" si="8"/>
        <v>2.5270758122743656E-2</v>
      </c>
      <c r="F80" s="6">
        <f t="shared" si="9"/>
        <v>2.4956731973867458E-2</v>
      </c>
      <c r="G80" s="6">
        <f t="shared" si="6"/>
        <v>10.606832558072519</v>
      </c>
      <c r="H80" s="6">
        <f t="shared" si="7"/>
        <v>6.9078947368421045E-2</v>
      </c>
    </row>
    <row r="81" spans="1:8" x14ac:dyDescent="0.3">
      <c r="A81" s="7">
        <f>'Исходные данные'!H81</f>
        <v>42562</v>
      </c>
      <c r="B81" s="6">
        <f>'Исходные данные'!K81</f>
        <v>14.15</v>
      </c>
      <c r="C81" s="6">
        <f>'Исходные данные'!L81</f>
        <v>48060</v>
      </c>
      <c r="D81" s="6">
        <f t="shared" si="5"/>
        <v>2.6497146240892469</v>
      </c>
      <c r="E81" s="6">
        <f t="shared" si="8"/>
        <v>-3.5211267605633053E-3</v>
      </c>
      <c r="F81" s="6">
        <f t="shared" si="9"/>
        <v>-3.5273405179682992E-3</v>
      </c>
      <c r="G81" s="6">
        <f t="shared" si="6"/>
        <v>10.780205509290459</v>
      </c>
      <c r="H81" s="6">
        <f t="shared" si="7"/>
        <v>6.7434210526315819E-2</v>
      </c>
    </row>
    <row r="82" spans="1:8" x14ac:dyDescent="0.3">
      <c r="A82" s="7">
        <f>'Исходные данные'!H82</f>
        <v>42569</v>
      </c>
      <c r="B82" s="6">
        <f>'Исходные данные'!K82</f>
        <v>15.7</v>
      </c>
      <c r="C82" s="6">
        <f>'Исходные данные'!L82</f>
        <v>140720</v>
      </c>
      <c r="D82" s="6">
        <f t="shared" si="5"/>
        <v>2.7536607123542622</v>
      </c>
      <c r="E82" s="6">
        <f t="shared" si="8"/>
        <v>0.10954063604240274</v>
      </c>
      <c r="F82" s="6">
        <f t="shared" si="9"/>
        <v>0.10394608826501564</v>
      </c>
      <c r="G82" s="6">
        <f t="shared" si="6"/>
        <v>11.85452737941144</v>
      </c>
      <c r="H82" s="6">
        <f t="shared" si="7"/>
        <v>0.11842105263157894</v>
      </c>
    </row>
    <row r="83" spans="1:8" x14ac:dyDescent="0.3">
      <c r="A83" s="7">
        <f>'Исходные данные'!H83</f>
        <v>42576</v>
      </c>
      <c r="B83" s="6">
        <f>'Исходные данные'!K83</f>
        <v>16.899999999999999</v>
      </c>
      <c r="C83" s="6">
        <f>'Исходные данные'!L83</f>
        <v>299820</v>
      </c>
      <c r="D83" s="6">
        <f t="shared" si="5"/>
        <v>2.8273136219290276</v>
      </c>
      <c r="E83" s="6">
        <f t="shared" si="8"/>
        <v>7.6433121019108236E-2</v>
      </c>
      <c r="F83" s="6">
        <f t="shared" si="9"/>
        <v>7.3652909574765404E-2</v>
      </c>
      <c r="G83" s="6">
        <f t="shared" si="6"/>
        <v>12.610937573566305</v>
      </c>
      <c r="H83" s="6">
        <f t="shared" si="7"/>
        <v>0.15789473684210523</v>
      </c>
    </row>
    <row r="84" spans="1:8" x14ac:dyDescent="0.3">
      <c r="A84" s="7">
        <f>'Исходные данные'!H84</f>
        <v>42583</v>
      </c>
      <c r="B84" s="6">
        <f>'Исходные данные'!K84</f>
        <v>16.850000000000001</v>
      </c>
      <c r="C84" s="6">
        <f>'Исходные данные'!L84</f>
        <v>75150</v>
      </c>
      <c r="D84" s="6">
        <f t="shared" si="5"/>
        <v>2.8243506567983707</v>
      </c>
      <c r="E84" s="6">
        <f t="shared" si="8"/>
        <v>-2.9585798816566368E-3</v>
      </c>
      <c r="F84" s="6">
        <f t="shared" si="9"/>
        <v>-2.9629651306568496E-3</v>
      </c>
      <c r="G84" s="6">
        <f t="shared" si="6"/>
        <v>11.227241395181121</v>
      </c>
      <c r="H84" s="6">
        <f t="shared" si="7"/>
        <v>0.15625000000000006</v>
      </c>
    </row>
    <row r="85" spans="1:8" x14ac:dyDescent="0.3">
      <c r="A85" s="7">
        <f>'Исходные данные'!H85</f>
        <v>42590</v>
      </c>
      <c r="B85" s="6">
        <f>'Исходные данные'!K85</f>
        <v>17.25</v>
      </c>
      <c r="C85" s="6">
        <f>'Исходные данные'!L85</f>
        <v>456860</v>
      </c>
      <c r="D85" s="6">
        <f t="shared" si="5"/>
        <v>2.8478121434773689</v>
      </c>
      <c r="E85" s="6">
        <f t="shared" si="8"/>
        <v>2.3738872403560745E-2</v>
      </c>
      <c r="F85" s="6">
        <f t="shared" si="9"/>
        <v>2.3461486678997966E-2</v>
      </c>
      <c r="G85" s="6">
        <f t="shared" si="6"/>
        <v>13.032132277209861</v>
      </c>
      <c r="H85" s="6">
        <f t="shared" si="7"/>
        <v>0.16940789473684212</v>
      </c>
    </row>
    <row r="86" spans="1:8" x14ac:dyDescent="0.3">
      <c r="A86" s="7">
        <f>'Исходные данные'!H86</f>
        <v>42597</v>
      </c>
      <c r="B86" s="6">
        <f>'Исходные данные'!K86</f>
        <v>17.3</v>
      </c>
      <c r="C86" s="6">
        <f>'Исходные данные'!L86</f>
        <v>142800</v>
      </c>
      <c r="D86" s="6">
        <f t="shared" si="5"/>
        <v>2.8507065015037334</v>
      </c>
      <c r="E86" s="6">
        <f t="shared" si="8"/>
        <v>2.8985507246377224E-3</v>
      </c>
      <c r="F86" s="6">
        <f t="shared" si="9"/>
        <v>2.8943580263645565E-3</v>
      </c>
      <c r="G86" s="6">
        <f t="shared" si="6"/>
        <v>11.86920032888762</v>
      </c>
      <c r="H86" s="6">
        <f t="shared" si="7"/>
        <v>0.1710526315789474</v>
      </c>
    </row>
    <row r="87" spans="1:8" x14ac:dyDescent="0.3">
      <c r="A87" s="7">
        <f>'Исходные данные'!H87</f>
        <v>42604</v>
      </c>
      <c r="B87" s="6">
        <f>'Исходные данные'!K87</f>
        <v>17.2</v>
      </c>
      <c r="C87" s="6">
        <f>'Исходные данные'!L87</f>
        <v>79980</v>
      </c>
      <c r="D87" s="6">
        <f t="shared" si="5"/>
        <v>2.8449093838194073</v>
      </c>
      <c r="E87" s="6">
        <f t="shared" si="8"/>
        <v>-5.7803468208093307E-3</v>
      </c>
      <c r="F87" s="6">
        <f t="shared" si="9"/>
        <v>-5.7971176843259579E-3</v>
      </c>
      <c r="G87" s="6">
        <f t="shared" si="6"/>
        <v>11.289531882400809</v>
      </c>
      <c r="H87" s="6">
        <f t="shared" si="7"/>
        <v>0.16776315789473684</v>
      </c>
    </row>
    <row r="88" spans="1:8" x14ac:dyDescent="0.3">
      <c r="A88" s="7">
        <f>'Исходные данные'!H88</f>
        <v>42611</v>
      </c>
      <c r="B88" s="6">
        <f>'Исходные данные'!K88</f>
        <v>16.75</v>
      </c>
      <c r="C88" s="6">
        <f>'Исходные данные'!L88</f>
        <v>82990</v>
      </c>
      <c r="D88" s="6">
        <f t="shared" si="5"/>
        <v>2.8183982582710754</v>
      </c>
      <c r="E88" s="6">
        <f t="shared" si="8"/>
        <v>-2.6162790697674378E-2</v>
      </c>
      <c r="F88" s="6">
        <f t="shared" si="9"/>
        <v>-2.6511125548331852E-2</v>
      </c>
      <c r="G88" s="6">
        <f t="shared" si="6"/>
        <v>11.326475397592494</v>
      </c>
      <c r="H88" s="6">
        <f t="shared" si="7"/>
        <v>0.15296052631578949</v>
      </c>
    </row>
    <row r="89" spans="1:8" x14ac:dyDescent="0.3">
      <c r="A89" s="7">
        <f>'Исходные данные'!H89</f>
        <v>42618</v>
      </c>
      <c r="B89" s="6">
        <f>'Исходные данные'!K89</f>
        <v>17.5</v>
      </c>
      <c r="C89" s="6">
        <f>'Исходные данные'!L89</f>
        <v>135420</v>
      </c>
      <c r="D89" s="6">
        <f t="shared" si="5"/>
        <v>2.8622008809294686</v>
      </c>
      <c r="E89" s="6">
        <f t="shared" si="8"/>
        <v>4.4776119402985072E-2</v>
      </c>
      <c r="F89" s="6">
        <f t="shared" si="9"/>
        <v>4.380262265839284E-2</v>
      </c>
      <c r="G89" s="6">
        <f t="shared" si="6"/>
        <v>11.816136339039636</v>
      </c>
      <c r="H89" s="6">
        <f t="shared" si="7"/>
        <v>0.17763157894736845</v>
      </c>
    </row>
    <row r="90" spans="1:8" x14ac:dyDescent="0.3">
      <c r="A90" s="7">
        <f>'Исходные данные'!H90</f>
        <v>42625</v>
      </c>
      <c r="B90" s="6">
        <f>'Исходные данные'!K90</f>
        <v>17.2</v>
      </c>
      <c r="C90" s="6">
        <f>'Исходные данные'!L90</f>
        <v>40220</v>
      </c>
      <c r="D90" s="6">
        <f t="shared" si="5"/>
        <v>2.8449093838194073</v>
      </c>
      <c r="E90" s="6">
        <f t="shared" si="8"/>
        <v>-1.7142857142857182E-2</v>
      </c>
      <c r="F90" s="6">
        <f t="shared" si="9"/>
        <v>-1.7291497110060994E-2</v>
      </c>
      <c r="G90" s="6">
        <f t="shared" si="6"/>
        <v>10.602119663326643</v>
      </c>
      <c r="H90" s="6">
        <f t="shared" si="7"/>
        <v>0.16776315789473684</v>
      </c>
    </row>
    <row r="91" spans="1:8" x14ac:dyDescent="0.3">
      <c r="A91" s="7">
        <f>'Исходные данные'!H91</f>
        <v>42632</v>
      </c>
      <c r="B91" s="6">
        <f>'Исходные данные'!K91</f>
        <v>17.149999999999999</v>
      </c>
      <c r="C91" s="6">
        <f>'Исходные данные'!L91</f>
        <v>32440</v>
      </c>
      <c r="D91" s="6">
        <f t="shared" si="5"/>
        <v>2.8419981736119486</v>
      </c>
      <c r="E91" s="6">
        <f t="shared" si="8"/>
        <v>-2.9069767441860881E-3</v>
      </c>
      <c r="F91" s="6">
        <f t="shared" si="9"/>
        <v>-2.9112102074584415E-3</v>
      </c>
      <c r="G91" s="6">
        <f t="shared" si="6"/>
        <v>10.387147508229349</v>
      </c>
      <c r="H91" s="6">
        <f t="shared" si="7"/>
        <v>0.16611842105263155</v>
      </c>
    </row>
    <row r="92" spans="1:8" x14ac:dyDescent="0.3">
      <c r="A92" s="7">
        <f>'Исходные данные'!H92</f>
        <v>42639</v>
      </c>
      <c r="B92" s="6">
        <f>'Исходные данные'!K92</f>
        <v>17.649999999999999</v>
      </c>
      <c r="C92" s="6">
        <f>'Исходные данные'!L92</f>
        <v>131100</v>
      </c>
      <c r="D92" s="6">
        <f t="shared" si="5"/>
        <v>2.8707357833793057</v>
      </c>
      <c r="E92" s="6">
        <f t="shared" si="8"/>
        <v>2.915451895043732E-2</v>
      </c>
      <c r="F92" s="6">
        <f t="shared" si="9"/>
        <v>2.8737609767356946E-2</v>
      </c>
      <c r="G92" s="6">
        <f t="shared" si="6"/>
        <v>11.783715669751791</v>
      </c>
      <c r="H92" s="6">
        <f t="shared" si="7"/>
        <v>0.18256578947368418</v>
      </c>
    </row>
    <row r="93" spans="1:8" x14ac:dyDescent="0.3">
      <c r="A93" s="7">
        <f>'Исходные данные'!H93</f>
        <v>42646</v>
      </c>
      <c r="B93" s="6">
        <f>'Исходные данные'!K93</f>
        <v>17.149999999999999</v>
      </c>
      <c r="C93" s="6">
        <f>'Исходные данные'!L93</f>
        <v>53430</v>
      </c>
      <c r="D93" s="6">
        <f t="shared" si="5"/>
        <v>2.8419981736119486</v>
      </c>
      <c r="E93" s="6">
        <f t="shared" si="8"/>
        <v>-2.8328611898017001E-2</v>
      </c>
      <c r="F93" s="6">
        <f t="shared" si="9"/>
        <v>-2.8737609767356911E-2</v>
      </c>
      <c r="G93" s="6">
        <f t="shared" si="6"/>
        <v>10.886127664951816</v>
      </c>
      <c r="H93" s="6">
        <f t="shared" si="7"/>
        <v>0.16611842105263155</v>
      </c>
    </row>
    <row r="94" spans="1:8" x14ac:dyDescent="0.3">
      <c r="A94" s="7">
        <f>'Исходные данные'!H94</f>
        <v>42653</v>
      </c>
      <c r="B94" s="6">
        <f>'Исходные данные'!K94</f>
        <v>16.55</v>
      </c>
      <c r="C94" s="6">
        <f>'Исходные данные'!L94</f>
        <v>141930</v>
      </c>
      <c r="D94" s="6">
        <f t="shared" si="5"/>
        <v>2.806386101823072</v>
      </c>
      <c r="E94" s="6">
        <f t="shared" si="8"/>
        <v>-3.4985422740524658E-2</v>
      </c>
      <c r="F94" s="6">
        <f t="shared" si="9"/>
        <v>-3.5612071788876855E-2</v>
      </c>
      <c r="G94" s="6">
        <f t="shared" si="6"/>
        <v>11.863089257293304</v>
      </c>
      <c r="H94" s="6">
        <f t="shared" si="7"/>
        <v>0.14638157894736847</v>
      </c>
    </row>
    <row r="95" spans="1:8" x14ac:dyDescent="0.3">
      <c r="A95" s="7">
        <f>'Исходные данные'!H95</f>
        <v>42660</v>
      </c>
      <c r="B95" s="6">
        <f>'Исходные данные'!K95</f>
        <v>15.5</v>
      </c>
      <c r="C95" s="6">
        <f>'Исходные данные'!L95</f>
        <v>172870</v>
      </c>
      <c r="D95" s="6">
        <f t="shared" si="5"/>
        <v>2.7408400239252009</v>
      </c>
      <c r="E95" s="6">
        <f t="shared" si="8"/>
        <v>-6.3444108761329346E-2</v>
      </c>
      <c r="F95" s="6">
        <f t="shared" si="9"/>
        <v>-6.5546077897870994E-2</v>
      </c>
      <c r="G95" s="6">
        <f t="shared" si="6"/>
        <v>12.060295145916832</v>
      </c>
      <c r="H95" s="6">
        <f t="shared" si="7"/>
        <v>0.11184210526315791</v>
      </c>
    </row>
    <row r="96" spans="1:8" x14ac:dyDescent="0.3">
      <c r="A96" s="7">
        <f>'Исходные данные'!H96</f>
        <v>42667</v>
      </c>
      <c r="B96" s="6">
        <f>'Исходные данные'!K96</f>
        <v>15.85</v>
      </c>
      <c r="C96" s="6">
        <f>'Исходные данные'!L96</f>
        <v>64470</v>
      </c>
      <c r="D96" s="6">
        <f t="shared" si="5"/>
        <v>2.7631695003232895</v>
      </c>
      <c r="E96" s="6">
        <f t="shared" si="8"/>
        <v>2.25806451612903E-2</v>
      </c>
      <c r="F96" s="6">
        <f t="shared" si="9"/>
        <v>2.2329476398088577E-2</v>
      </c>
      <c r="G96" s="6">
        <f t="shared" si="6"/>
        <v>11.073955278304666</v>
      </c>
      <c r="H96" s="6">
        <f t="shared" si="7"/>
        <v>0.12335526315789475</v>
      </c>
    </row>
    <row r="97" spans="1:8" x14ac:dyDescent="0.3">
      <c r="A97" s="7">
        <f>'Исходные данные'!H97</f>
        <v>42674</v>
      </c>
      <c r="B97" s="6">
        <f>'Исходные данные'!K97</f>
        <v>15.45</v>
      </c>
      <c r="C97" s="6">
        <f>'Исходные данные'!L97</f>
        <v>113860</v>
      </c>
      <c r="D97" s="6">
        <f t="shared" si="5"/>
        <v>2.7376090033437546</v>
      </c>
      <c r="E97" s="6">
        <f t="shared" si="8"/>
        <v>-2.5236593059936932E-2</v>
      </c>
      <c r="F97" s="6">
        <f t="shared" si="9"/>
        <v>-2.5560496979535219E-2</v>
      </c>
      <c r="G97" s="6">
        <f t="shared" si="6"/>
        <v>11.642724902505073</v>
      </c>
      <c r="H97" s="6">
        <f t="shared" si="7"/>
        <v>0.11019736842105263</v>
      </c>
    </row>
    <row r="98" spans="1:8" x14ac:dyDescent="0.3">
      <c r="A98" s="7">
        <f>'Исходные данные'!H98</f>
        <v>42681</v>
      </c>
      <c r="B98" s="6">
        <f>'Исходные данные'!K98</f>
        <v>15.5</v>
      </c>
      <c r="C98" s="6">
        <f>'Исходные данные'!L98</f>
        <v>99080</v>
      </c>
      <c r="D98" s="6">
        <f t="shared" si="5"/>
        <v>2.7408400239252009</v>
      </c>
      <c r="E98" s="6">
        <f t="shared" si="8"/>
        <v>3.2362459546926028E-3</v>
      </c>
      <c r="F98" s="6">
        <f t="shared" si="9"/>
        <v>3.23102058144654E-3</v>
      </c>
      <c r="G98" s="6">
        <f t="shared" si="6"/>
        <v>11.503682883603297</v>
      </c>
      <c r="H98" s="6">
        <f t="shared" si="7"/>
        <v>0.11184210526315791</v>
      </c>
    </row>
    <row r="99" spans="1:8" x14ac:dyDescent="0.3">
      <c r="A99" s="7">
        <f>'Исходные данные'!H99</f>
        <v>42688</v>
      </c>
      <c r="B99" s="6">
        <f>'Исходные данные'!K99</f>
        <v>16.399999999999999</v>
      </c>
      <c r="C99" s="6">
        <f>'Исходные данные'!L99</f>
        <v>196480</v>
      </c>
      <c r="D99" s="6">
        <f t="shared" si="5"/>
        <v>2.7972813348301528</v>
      </c>
      <c r="E99" s="6">
        <f t="shared" si="8"/>
        <v>5.8064516129032163E-2</v>
      </c>
      <c r="F99" s="6">
        <f t="shared" si="9"/>
        <v>5.6441310904951629E-2</v>
      </c>
      <c r="G99" s="6">
        <f t="shared" si="6"/>
        <v>12.188315923940914</v>
      </c>
      <c r="H99" s="6">
        <f t="shared" si="7"/>
        <v>0.1414473684210526</v>
      </c>
    </row>
    <row r="100" spans="1:8" x14ac:dyDescent="0.3">
      <c r="A100" s="7">
        <f>'Исходные данные'!H100</f>
        <v>42695</v>
      </c>
      <c r="B100" s="6">
        <f>'Исходные данные'!K100</f>
        <v>16.350000000000001</v>
      </c>
      <c r="C100" s="6">
        <f>'Исходные данные'!L100</f>
        <v>85380</v>
      </c>
      <c r="D100" s="6">
        <f t="shared" si="5"/>
        <v>2.7942278973432626</v>
      </c>
      <c r="E100" s="6">
        <f t="shared" si="8"/>
        <v>-3.0487804878047051E-3</v>
      </c>
      <c r="F100" s="6">
        <f t="shared" si="9"/>
        <v>-3.0534374868901202E-3</v>
      </c>
      <c r="G100" s="6">
        <f t="shared" si="6"/>
        <v>11.354867160311953</v>
      </c>
      <c r="H100" s="6">
        <f t="shared" si="7"/>
        <v>0.13980263157894743</v>
      </c>
    </row>
    <row r="101" spans="1:8" x14ac:dyDescent="0.3">
      <c r="A101" s="7">
        <f>'Исходные данные'!H101</f>
        <v>42702</v>
      </c>
      <c r="B101" s="6">
        <f>'Исходные данные'!K101</f>
        <v>18.5</v>
      </c>
      <c r="C101" s="6">
        <f>'Исходные данные'!L101</f>
        <v>564940</v>
      </c>
      <c r="D101" s="6">
        <f t="shared" si="5"/>
        <v>2.917770732084279</v>
      </c>
      <c r="E101" s="6">
        <f t="shared" si="8"/>
        <v>0.13149847094801215</v>
      </c>
      <c r="F101" s="6">
        <f t="shared" si="9"/>
        <v>0.12354283474101677</v>
      </c>
      <c r="G101" s="6">
        <f t="shared" si="6"/>
        <v>13.244474809799257</v>
      </c>
      <c r="H101" s="6">
        <f t="shared" si="7"/>
        <v>0.2105263157894737</v>
      </c>
    </row>
    <row r="102" spans="1:8" x14ac:dyDescent="0.3">
      <c r="A102" s="7">
        <f>'Исходные данные'!H102</f>
        <v>42709</v>
      </c>
      <c r="B102" s="6">
        <f>'Исходные данные'!K102</f>
        <v>19.75</v>
      </c>
      <c r="C102" s="6">
        <f>'Исходные данные'!L102</f>
        <v>363560</v>
      </c>
      <c r="D102" s="6">
        <f t="shared" si="5"/>
        <v>2.9831534913471307</v>
      </c>
      <c r="E102" s="6">
        <f t="shared" si="8"/>
        <v>6.7567567567567571E-2</v>
      </c>
      <c r="F102" s="6">
        <f t="shared" si="9"/>
        <v>6.5382759262851711E-2</v>
      </c>
      <c r="G102" s="6">
        <f t="shared" si="6"/>
        <v>12.803699624232706</v>
      </c>
      <c r="H102" s="6">
        <f t="shared" si="7"/>
        <v>0.25164473684210531</v>
      </c>
    </row>
    <row r="103" spans="1:8" x14ac:dyDescent="0.3">
      <c r="A103" s="7">
        <f>'Исходные данные'!H103</f>
        <v>42716</v>
      </c>
      <c r="B103" s="6">
        <f>'Исходные данные'!K103</f>
        <v>22.6</v>
      </c>
      <c r="C103" s="6">
        <f>'Исходные данные'!L103</f>
        <v>880910</v>
      </c>
      <c r="D103" s="6">
        <f t="shared" si="5"/>
        <v>3.1179499062782403</v>
      </c>
      <c r="E103" s="6">
        <f t="shared" si="8"/>
        <v>0.14430379746835451</v>
      </c>
      <c r="F103" s="6">
        <f t="shared" si="9"/>
        <v>0.13479641493110942</v>
      </c>
      <c r="G103" s="6">
        <f t="shared" si="6"/>
        <v>13.68871074305979</v>
      </c>
      <c r="H103" s="6">
        <f t="shared" si="7"/>
        <v>0.34539473684210537</v>
      </c>
    </row>
    <row r="104" spans="1:8" x14ac:dyDescent="0.3">
      <c r="A104" s="7">
        <f>'Исходные данные'!H104</f>
        <v>42723</v>
      </c>
      <c r="B104" s="6">
        <f>'Исходные данные'!K104</f>
        <v>20.350000000000001</v>
      </c>
      <c r="C104" s="6">
        <f>'Исходные данные'!L104</f>
        <v>1326560</v>
      </c>
      <c r="D104" s="6">
        <f t="shared" si="5"/>
        <v>3.0130809118886042</v>
      </c>
      <c r="E104" s="6">
        <f t="shared" si="8"/>
        <v>-9.9557522123893794E-2</v>
      </c>
      <c r="F104" s="6">
        <f t="shared" si="9"/>
        <v>-0.10486899438963619</v>
      </c>
      <c r="G104" s="6">
        <f t="shared" si="6"/>
        <v>14.098099683350046</v>
      </c>
      <c r="H104" s="6">
        <f t="shared" si="7"/>
        <v>0.27138157894736847</v>
      </c>
    </row>
    <row r="105" spans="1:8" x14ac:dyDescent="0.3">
      <c r="A105" s="7">
        <f>'Исходные данные'!H105</f>
        <v>42730</v>
      </c>
      <c r="B105" s="6">
        <f>'Исходные данные'!K105</f>
        <v>22.05</v>
      </c>
      <c r="C105" s="6">
        <f>'Исходные данные'!L105</f>
        <v>419940</v>
      </c>
      <c r="D105" s="6">
        <f t="shared" si="5"/>
        <v>3.0933126018928552</v>
      </c>
      <c r="E105" s="6">
        <f t="shared" si="8"/>
        <v>8.3538083538083494E-2</v>
      </c>
      <c r="F105" s="6">
        <f t="shared" si="9"/>
        <v>8.0231690004250927E-2</v>
      </c>
      <c r="G105" s="6">
        <f t="shared" si="6"/>
        <v>12.94786712291164</v>
      </c>
      <c r="H105" s="6">
        <f t="shared" si="7"/>
        <v>0.3273026315789474</v>
      </c>
    </row>
    <row r="106" spans="1:8" x14ac:dyDescent="0.3">
      <c r="A106" s="7">
        <f>'Исходные данные'!H106</f>
        <v>42737</v>
      </c>
      <c r="B106" s="6">
        <f>'Исходные данные'!K106</f>
        <v>22</v>
      </c>
      <c r="C106" s="6">
        <f>'Исходные данные'!L106</f>
        <v>64390</v>
      </c>
      <c r="D106" s="6">
        <f t="shared" si="5"/>
        <v>3.0910424533583161</v>
      </c>
      <c r="E106" s="6">
        <f t="shared" si="8"/>
        <v>-2.2675736961451569E-3</v>
      </c>
      <c r="F106" s="6">
        <f t="shared" si="9"/>
        <v>-2.2701485345391855E-3</v>
      </c>
      <c r="G106" s="6">
        <f t="shared" si="6"/>
        <v>11.072713620532229</v>
      </c>
      <c r="H106" s="6">
        <f t="shared" si="7"/>
        <v>0.32565789473684215</v>
      </c>
    </row>
    <row r="107" spans="1:8" x14ac:dyDescent="0.3">
      <c r="A107" s="7">
        <f>'Исходные данные'!H107</f>
        <v>42744</v>
      </c>
      <c r="B107" s="6">
        <f>'Исходные данные'!K107</f>
        <v>21.4</v>
      </c>
      <c r="C107" s="6">
        <f>'Исходные данные'!L107</f>
        <v>127450</v>
      </c>
      <c r="D107" s="6">
        <f t="shared" si="5"/>
        <v>3.0633909220278057</v>
      </c>
      <c r="E107" s="6">
        <f t="shared" si="8"/>
        <v>-2.7272727272727337E-2</v>
      </c>
      <c r="F107" s="6">
        <f t="shared" si="9"/>
        <v>-2.7651531330510123E-2</v>
      </c>
      <c r="G107" s="6">
        <f t="shared" si="6"/>
        <v>11.755479409804261</v>
      </c>
      <c r="H107" s="6">
        <f t="shared" si="7"/>
        <v>0.30592105263157893</v>
      </c>
    </row>
    <row r="108" spans="1:8" x14ac:dyDescent="0.3">
      <c r="A108" s="7">
        <f>'Исходные данные'!H108</f>
        <v>42751</v>
      </c>
      <c r="B108" s="6">
        <f>'Исходные данные'!K108</f>
        <v>22.2</v>
      </c>
      <c r="C108" s="6">
        <f>'Исходные данные'!L108</f>
        <v>167320</v>
      </c>
      <c r="D108" s="6">
        <f t="shared" si="5"/>
        <v>3.1000922888782338</v>
      </c>
      <c r="E108" s="6">
        <f t="shared" si="8"/>
        <v>3.7383177570093497E-2</v>
      </c>
      <c r="F108" s="6">
        <f t="shared" si="9"/>
        <v>3.6701366850427963E-2</v>
      </c>
      <c r="G108" s="6">
        <f t="shared" si="6"/>
        <v>12.027663425556135</v>
      </c>
      <c r="H108" s="6">
        <f t="shared" si="7"/>
        <v>0.33223684210526316</v>
      </c>
    </row>
    <row r="109" spans="1:8" x14ac:dyDescent="0.3">
      <c r="A109" s="7">
        <f>'Исходные данные'!H109</f>
        <v>42758</v>
      </c>
      <c r="B109" s="6">
        <f>'Исходные данные'!K109</f>
        <v>24</v>
      </c>
      <c r="C109" s="6">
        <f>'Исходные данные'!L109</f>
        <v>483200</v>
      </c>
      <c r="D109" s="6">
        <f t="shared" si="5"/>
        <v>3.1780538303479458</v>
      </c>
      <c r="E109" s="6">
        <f t="shared" si="8"/>
        <v>8.1081081081081113E-2</v>
      </c>
      <c r="F109" s="6">
        <f t="shared" si="9"/>
        <v>7.7961541469711917E-2</v>
      </c>
      <c r="G109" s="6">
        <f t="shared" si="6"/>
        <v>13.088185925602742</v>
      </c>
      <c r="H109" s="6">
        <f t="shared" si="7"/>
        <v>0.39144736842105265</v>
      </c>
    </row>
    <row r="110" spans="1:8" x14ac:dyDescent="0.3">
      <c r="A110" s="7">
        <f>'Исходные данные'!H110</f>
        <v>42765</v>
      </c>
      <c r="B110" s="6">
        <f>'Исходные данные'!K110</f>
        <v>23.7</v>
      </c>
      <c r="C110" s="6">
        <f>'Исходные данные'!L110</f>
        <v>1227900</v>
      </c>
      <c r="D110" s="6">
        <f t="shared" si="5"/>
        <v>3.1654750481410856</v>
      </c>
      <c r="E110" s="6">
        <f t="shared" si="8"/>
        <v>-1.250000000000003E-2</v>
      </c>
      <c r="F110" s="6">
        <f t="shared" si="9"/>
        <v>-1.2578782206860185E-2</v>
      </c>
      <c r="G110" s="6">
        <f t="shared" si="6"/>
        <v>14.020815951148604</v>
      </c>
      <c r="H110" s="6">
        <f t="shared" si="7"/>
        <v>0.38157894736842107</v>
      </c>
    </row>
    <row r="111" spans="1:8" x14ac:dyDescent="0.3">
      <c r="A111" s="7">
        <f>'Исходные данные'!H111</f>
        <v>42772</v>
      </c>
      <c r="B111" s="6">
        <f>'Исходные данные'!K111</f>
        <v>23.8</v>
      </c>
      <c r="C111" s="6">
        <f>'Исходные данные'!L111</f>
        <v>139070</v>
      </c>
      <c r="D111" s="6">
        <f t="shared" si="5"/>
        <v>3.1696855806774291</v>
      </c>
      <c r="E111" s="6">
        <f t="shared" si="8"/>
        <v>4.2194092827004823E-3</v>
      </c>
      <c r="F111" s="6">
        <f t="shared" si="9"/>
        <v>4.210532536343679E-3</v>
      </c>
      <c r="G111" s="6">
        <f t="shared" si="6"/>
        <v>11.842732682472656</v>
      </c>
      <c r="H111" s="6">
        <f t="shared" si="7"/>
        <v>0.38486842105263164</v>
      </c>
    </row>
    <row r="112" spans="1:8" x14ac:dyDescent="0.3">
      <c r="A112" s="7">
        <f>'Исходные данные'!H112</f>
        <v>42779</v>
      </c>
      <c r="B112" s="6">
        <f>'Исходные данные'!K112</f>
        <v>22.85</v>
      </c>
      <c r="C112" s="6">
        <f>'Исходные данные'!L112</f>
        <v>290000</v>
      </c>
      <c r="D112" s="6">
        <f t="shared" si="5"/>
        <v>3.1289511173402138</v>
      </c>
      <c r="E112" s="6">
        <f t="shared" si="8"/>
        <v>-3.9915966386554591E-2</v>
      </c>
      <c r="F112" s="6">
        <f t="shared" si="9"/>
        <v>-4.0734463337215275E-2</v>
      </c>
      <c r="G112" s="6">
        <f t="shared" si="6"/>
        <v>12.577636201962656</v>
      </c>
      <c r="H112" s="6">
        <f t="shared" si="7"/>
        <v>0.35361842105263164</v>
      </c>
    </row>
    <row r="113" spans="1:8" x14ac:dyDescent="0.3">
      <c r="A113" s="7">
        <f>'Исходные данные'!H113</f>
        <v>42786</v>
      </c>
      <c r="B113" s="6">
        <f>'Исходные данные'!K113</f>
        <v>20</v>
      </c>
      <c r="C113" s="6">
        <f>'Исходные данные'!L113</f>
        <v>243630</v>
      </c>
      <c r="D113" s="6">
        <f t="shared" si="5"/>
        <v>2.9957322735539909</v>
      </c>
      <c r="E113" s="6">
        <f t="shared" si="8"/>
        <v>-0.12472647702407008</v>
      </c>
      <c r="F113" s="6">
        <f t="shared" si="9"/>
        <v>-0.13321884378622284</v>
      </c>
      <c r="G113" s="6">
        <f t="shared" si="6"/>
        <v>12.403405959944566</v>
      </c>
      <c r="H113" s="6">
        <f t="shared" si="7"/>
        <v>0.25986842105263158</v>
      </c>
    </row>
    <row r="114" spans="1:8" x14ac:dyDescent="0.3">
      <c r="A114" s="7">
        <f>'Исходные данные'!H114</f>
        <v>42793</v>
      </c>
      <c r="B114" s="6">
        <f>'Исходные данные'!K114</f>
        <v>19.25</v>
      </c>
      <c r="C114" s="6">
        <f>'Исходные данные'!L114</f>
        <v>115590</v>
      </c>
      <c r="D114" s="6">
        <f t="shared" si="5"/>
        <v>2.9575110607337933</v>
      </c>
      <c r="E114" s="6">
        <f t="shared" si="8"/>
        <v>-3.7499999999999999E-2</v>
      </c>
      <c r="F114" s="6">
        <f t="shared" si="9"/>
        <v>-3.8221212820197741E-2</v>
      </c>
      <c r="G114" s="6">
        <f t="shared" si="6"/>
        <v>11.657804726288314</v>
      </c>
      <c r="H114" s="6">
        <f t="shared" si="7"/>
        <v>0.23519736842105265</v>
      </c>
    </row>
    <row r="115" spans="1:8" x14ac:dyDescent="0.3">
      <c r="A115" s="7">
        <f>'Исходные данные'!H115</f>
        <v>42800</v>
      </c>
      <c r="B115" s="6">
        <f>'Исходные данные'!K115</f>
        <v>18</v>
      </c>
      <c r="C115" s="6">
        <f>'Исходные данные'!L115</f>
        <v>85420</v>
      </c>
      <c r="D115" s="6">
        <f t="shared" si="5"/>
        <v>2.8903717578961645</v>
      </c>
      <c r="E115" s="6">
        <f t="shared" si="8"/>
        <v>-6.4935064935064929E-2</v>
      </c>
      <c r="F115" s="6">
        <f t="shared" si="9"/>
        <v>-6.7139302837628562E-2</v>
      </c>
      <c r="G115" s="6">
        <f t="shared" si="6"/>
        <v>11.355335544395457</v>
      </c>
      <c r="H115" s="6">
        <f t="shared" si="7"/>
        <v>0.19407894736842107</v>
      </c>
    </row>
    <row r="116" spans="1:8" x14ac:dyDescent="0.3">
      <c r="A116" s="7">
        <f>'Исходные данные'!H116</f>
        <v>42807</v>
      </c>
      <c r="B116" s="6">
        <f>'Исходные данные'!K116</f>
        <v>19</v>
      </c>
      <c r="C116" s="6">
        <f>'Исходные данные'!L116</f>
        <v>90840</v>
      </c>
      <c r="D116" s="6">
        <f t="shared" si="5"/>
        <v>2.9444389791664403</v>
      </c>
      <c r="E116" s="6">
        <f t="shared" si="8"/>
        <v>5.5555555555555552E-2</v>
      </c>
      <c r="F116" s="6">
        <f t="shared" si="9"/>
        <v>5.4067221270275793E-2</v>
      </c>
      <c r="G116" s="6">
        <f t="shared" si="6"/>
        <v>11.416854996219495</v>
      </c>
      <c r="H116" s="6">
        <f t="shared" si="7"/>
        <v>0.22697368421052633</v>
      </c>
    </row>
    <row r="117" spans="1:8" x14ac:dyDescent="0.3">
      <c r="A117" s="7">
        <f>'Исходные данные'!H117</f>
        <v>42814</v>
      </c>
      <c r="B117" s="6">
        <f>'Исходные данные'!K117</f>
        <v>18.850000000000001</v>
      </c>
      <c r="C117" s="6">
        <f>'Исходные данные'!L117</f>
        <v>45320</v>
      </c>
      <c r="D117" s="6">
        <f t="shared" si="5"/>
        <v>2.93651291389402</v>
      </c>
      <c r="E117" s="6">
        <f t="shared" si="8"/>
        <v>-7.8947368421051888E-3</v>
      </c>
      <c r="F117" s="6">
        <f t="shared" si="9"/>
        <v>-7.9260652724206029E-3</v>
      </c>
      <c r="G117" s="6">
        <f t="shared" si="6"/>
        <v>10.721503715141942</v>
      </c>
      <c r="H117" s="6">
        <f t="shared" si="7"/>
        <v>0.22203947368421059</v>
      </c>
    </row>
    <row r="118" spans="1:8" x14ac:dyDescent="0.3">
      <c r="A118" s="7">
        <f>'Исходные данные'!H118</f>
        <v>42821</v>
      </c>
      <c r="B118" s="6">
        <f>'Исходные данные'!K118</f>
        <v>18.850000000000001</v>
      </c>
      <c r="C118" s="6">
        <f>'Исходные данные'!L118</f>
        <v>37450</v>
      </c>
      <c r="D118" s="6">
        <f t="shared" si="5"/>
        <v>2.93651291389402</v>
      </c>
      <c r="E118" s="6">
        <f t="shared" si="8"/>
        <v>0</v>
      </c>
      <c r="F118" s="6">
        <f t="shared" si="9"/>
        <v>0</v>
      </c>
      <c r="G118" s="6">
        <f t="shared" si="6"/>
        <v>10.530761988945365</v>
      </c>
      <c r="H118" s="6">
        <f t="shared" si="7"/>
        <v>0.22203947368421059</v>
      </c>
    </row>
    <row r="119" spans="1:8" x14ac:dyDescent="0.3">
      <c r="A119" s="7">
        <f>'Исходные данные'!H119</f>
        <v>42828</v>
      </c>
      <c r="B119" s="6">
        <f>'Исходные данные'!K119</f>
        <v>18.399999999999999</v>
      </c>
      <c r="C119" s="6">
        <f>'Исходные данные'!L119</f>
        <v>31230</v>
      </c>
      <c r="D119" s="6">
        <f t="shared" si="5"/>
        <v>2.91235066461494</v>
      </c>
      <c r="E119" s="6">
        <f t="shared" si="8"/>
        <v>-2.3872679045092986E-2</v>
      </c>
      <c r="F119" s="6">
        <f t="shared" si="9"/>
        <v>-2.4162249279079936E-2</v>
      </c>
      <c r="G119" s="6">
        <f t="shared" si="6"/>
        <v>10.349134450277123</v>
      </c>
      <c r="H119" s="6">
        <f t="shared" si="7"/>
        <v>0.20723684210526314</v>
      </c>
    </row>
    <row r="120" spans="1:8" x14ac:dyDescent="0.3">
      <c r="A120" s="7">
        <f>'Исходные данные'!H120</f>
        <v>42835</v>
      </c>
      <c r="B120" s="6">
        <f>'Исходные данные'!K120</f>
        <v>16.95</v>
      </c>
      <c r="C120" s="6">
        <f>'Исходные данные'!L120</f>
        <v>67870</v>
      </c>
      <c r="D120" s="6">
        <f t="shared" si="5"/>
        <v>2.8302678338264591</v>
      </c>
      <c r="E120" s="6">
        <f t="shared" si="8"/>
        <v>-7.8804347826086918E-2</v>
      </c>
      <c r="F120" s="6">
        <f t="shared" si="9"/>
        <v>-8.2082830788480624E-2</v>
      </c>
      <c r="G120" s="6">
        <f t="shared" si="6"/>
        <v>11.125349389697805</v>
      </c>
      <c r="H120" s="6">
        <f t="shared" si="7"/>
        <v>0.15953947368421051</v>
      </c>
    </row>
    <row r="121" spans="1:8" x14ac:dyDescent="0.3">
      <c r="A121" s="7">
        <f>'Исходные данные'!H121</f>
        <v>42842</v>
      </c>
      <c r="B121" s="6">
        <f>'Исходные данные'!K121</f>
        <v>17</v>
      </c>
      <c r="C121" s="6">
        <f>'Исходные данные'!L121</f>
        <v>25690</v>
      </c>
      <c r="D121" s="6">
        <f t="shared" si="5"/>
        <v>2.8332133440562162</v>
      </c>
      <c r="E121" s="6">
        <f t="shared" si="8"/>
        <v>2.9498525073746733E-3</v>
      </c>
      <c r="F121" s="6">
        <f t="shared" si="9"/>
        <v>2.9455102297569658E-3</v>
      </c>
      <c r="G121" s="6">
        <f t="shared" si="6"/>
        <v>10.15385709010393</v>
      </c>
      <c r="H121" s="6">
        <f t="shared" si="7"/>
        <v>0.16118421052631582</v>
      </c>
    </row>
    <row r="122" spans="1:8" x14ac:dyDescent="0.3">
      <c r="A122" s="7">
        <f>'Исходные данные'!H122</f>
        <v>42849</v>
      </c>
      <c r="B122" s="6">
        <f>'Исходные данные'!K122</f>
        <v>17.600000000000001</v>
      </c>
      <c r="C122" s="6">
        <f>'Исходные данные'!L122</f>
        <v>32030</v>
      </c>
      <c r="D122" s="6">
        <f t="shared" si="5"/>
        <v>2.8678989020441064</v>
      </c>
      <c r="E122" s="6">
        <f t="shared" si="8"/>
        <v>3.5294117647058906E-2</v>
      </c>
      <c r="F122" s="6">
        <f t="shared" si="9"/>
        <v>3.4685557987890109E-2</v>
      </c>
      <c r="G122" s="6">
        <f t="shared" si="6"/>
        <v>10.374428242603203</v>
      </c>
      <c r="H122" s="6">
        <f t="shared" si="7"/>
        <v>0.18092105263157901</v>
      </c>
    </row>
    <row r="123" spans="1:8" x14ac:dyDescent="0.3">
      <c r="A123" s="7">
        <f>'Исходные данные'!H123</f>
        <v>42856</v>
      </c>
      <c r="B123" s="6">
        <f>'Исходные данные'!K123</f>
        <v>17.2</v>
      </c>
      <c r="C123" s="6">
        <f>'Исходные данные'!L123</f>
        <v>26250</v>
      </c>
      <c r="D123" s="6">
        <f t="shared" si="5"/>
        <v>2.8449093838194073</v>
      </c>
      <c r="E123" s="6">
        <f t="shared" si="8"/>
        <v>-2.2727272727272846E-2</v>
      </c>
      <c r="F123" s="6">
        <f t="shared" si="9"/>
        <v>-2.2989518224698833E-2</v>
      </c>
      <c r="G123" s="6">
        <f t="shared" si="6"/>
        <v>10.17542126801977</v>
      </c>
      <c r="H123" s="6">
        <f t="shared" si="7"/>
        <v>0.16776315789473684</v>
      </c>
    </row>
    <row r="124" spans="1:8" x14ac:dyDescent="0.3">
      <c r="A124" s="7">
        <f>'Исходные данные'!H124</f>
        <v>42863</v>
      </c>
      <c r="B124" s="6">
        <f>'Исходные данные'!K124</f>
        <v>16.600000000000001</v>
      </c>
      <c r="C124" s="6">
        <f>'Исходные данные'!L124</f>
        <v>10710</v>
      </c>
      <c r="D124" s="6">
        <f t="shared" si="5"/>
        <v>2.8094026953624978</v>
      </c>
      <c r="E124" s="6">
        <f t="shared" si="8"/>
        <v>-3.4883720930232433E-2</v>
      </c>
      <c r="F124" s="6">
        <f t="shared" si="9"/>
        <v>-3.5506688456909644E-2</v>
      </c>
      <c r="G124" s="6">
        <f t="shared" si="6"/>
        <v>9.2789331634417938</v>
      </c>
      <c r="H124" s="6">
        <f t="shared" si="7"/>
        <v>0.14802631578947376</v>
      </c>
    </row>
    <row r="125" spans="1:8" x14ac:dyDescent="0.3">
      <c r="A125" s="7">
        <f>'Исходные данные'!H125</f>
        <v>42870</v>
      </c>
      <c r="B125" s="6">
        <f>'Исходные данные'!K125</f>
        <v>16.350000000000001</v>
      </c>
      <c r="C125" s="6">
        <f>'Исходные данные'!L125</f>
        <v>21190</v>
      </c>
      <c r="D125" s="6">
        <f t="shared" si="5"/>
        <v>2.7942278973432626</v>
      </c>
      <c r="E125" s="6">
        <f t="shared" si="8"/>
        <v>-1.506024096385542E-2</v>
      </c>
      <c r="F125" s="6">
        <f t="shared" si="9"/>
        <v>-1.5174798019235115E-2</v>
      </c>
      <c r="G125" s="6">
        <f t="shared" si="6"/>
        <v>9.9612846512623445</v>
      </c>
      <c r="H125" s="6">
        <f t="shared" si="7"/>
        <v>0.13980263157894743</v>
      </c>
    </row>
    <row r="126" spans="1:8" x14ac:dyDescent="0.3">
      <c r="A126" s="7">
        <f>'Исходные данные'!H126</f>
        <v>42877</v>
      </c>
      <c r="B126" s="6">
        <f>'Исходные данные'!K126</f>
        <v>15.5</v>
      </c>
      <c r="C126" s="6">
        <f>'Исходные данные'!L126</f>
        <v>36070</v>
      </c>
      <c r="D126" s="6">
        <f t="shared" si="5"/>
        <v>2.7408400239252009</v>
      </c>
      <c r="E126" s="6">
        <f t="shared" si="8"/>
        <v>-5.1987767584097941E-2</v>
      </c>
      <c r="F126" s="6">
        <f t="shared" si="9"/>
        <v>-5.338787341806156E-2</v>
      </c>
      <c r="G126" s="6">
        <f t="shared" si="6"/>
        <v>10.493216773897585</v>
      </c>
      <c r="H126" s="6">
        <f t="shared" si="7"/>
        <v>0.11184210526315791</v>
      </c>
    </row>
    <row r="127" spans="1:8" x14ac:dyDescent="0.3">
      <c r="A127" s="7">
        <f>'Исходные данные'!H127</f>
        <v>42884</v>
      </c>
      <c r="B127" s="6">
        <f>'Исходные данные'!K127</f>
        <v>15.5</v>
      </c>
      <c r="C127" s="6">
        <f>'Исходные данные'!L127</f>
        <v>40330</v>
      </c>
      <c r="D127" s="6">
        <f t="shared" si="5"/>
        <v>2.7408400239252009</v>
      </c>
      <c r="E127" s="6">
        <f t="shared" si="8"/>
        <v>0</v>
      </c>
      <c r="F127" s="6">
        <f t="shared" si="9"/>
        <v>0</v>
      </c>
      <c r="G127" s="6">
        <f t="shared" si="6"/>
        <v>10.604850887867414</v>
      </c>
      <c r="H127" s="6">
        <f t="shared" si="7"/>
        <v>0.11184210526315791</v>
      </c>
    </row>
    <row r="128" spans="1:8" x14ac:dyDescent="0.3">
      <c r="A128" s="7">
        <f>'Исходные данные'!H128</f>
        <v>42891</v>
      </c>
      <c r="B128" s="6">
        <f>'Исходные данные'!K128</f>
        <v>14.9</v>
      </c>
      <c r="C128" s="6">
        <f>'Исходные данные'!L128</f>
        <v>141740</v>
      </c>
      <c r="D128" s="6">
        <f t="shared" si="5"/>
        <v>2.7013612129514133</v>
      </c>
      <c r="E128" s="6">
        <f t="shared" si="8"/>
        <v>-3.8709677419354813E-2</v>
      </c>
      <c r="F128" s="6">
        <f t="shared" si="9"/>
        <v>-3.9478810973787463E-2</v>
      </c>
      <c r="G128" s="6">
        <f t="shared" si="6"/>
        <v>11.861749672364247</v>
      </c>
      <c r="H128" s="6">
        <f t="shared" si="7"/>
        <v>9.2105263157894759E-2</v>
      </c>
    </row>
    <row r="129" spans="1:8" x14ac:dyDescent="0.3">
      <c r="A129" s="7">
        <f>'Исходные данные'!H129</f>
        <v>42898</v>
      </c>
      <c r="B129" s="6">
        <f>'Исходные данные'!K129</f>
        <v>15.05</v>
      </c>
      <c r="C129" s="6">
        <f>'Исходные данные'!L129</f>
        <v>95500</v>
      </c>
      <c r="D129" s="6">
        <f t="shared" si="5"/>
        <v>2.711377991194885</v>
      </c>
      <c r="E129" s="6">
        <f t="shared" si="8"/>
        <v>1.0067114093959755E-2</v>
      </c>
      <c r="F129" s="6">
        <f t="shared" si="9"/>
        <v>1.0016778243471209E-2</v>
      </c>
      <c r="G129" s="6">
        <f t="shared" si="6"/>
        <v>11.466881526468821</v>
      </c>
      <c r="H129" s="6">
        <f t="shared" si="7"/>
        <v>9.7039473684210564E-2</v>
      </c>
    </row>
    <row r="130" spans="1:8" x14ac:dyDescent="0.3">
      <c r="A130" s="7">
        <f>'Исходные данные'!H130</f>
        <v>42905</v>
      </c>
      <c r="B130" s="6">
        <f>'Исходные данные'!K130</f>
        <v>15.7</v>
      </c>
      <c r="C130" s="6">
        <f>'Исходные данные'!L130</f>
        <v>175760</v>
      </c>
      <c r="D130" s="6">
        <f t="shared" si="5"/>
        <v>2.7536607123542622</v>
      </c>
      <c r="E130" s="6">
        <f t="shared" si="8"/>
        <v>4.3189368770764021E-2</v>
      </c>
      <c r="F130" s="6">
        <f t="shared" si="9"/>
        <v>4.228272115937759E-2</v>
      </c>
      <c r="G130" s="6">
        <f t="shared" si="6"/>
        <v>12.076874707058492</v>
      </c>
      <c r="H130" s="6">
        <f t="shared" si="7"/>
        <v>0.11842105263157894</v>
      </c>
    </row>
    <row r="131" spans="1:8" x14ac:dyDescent="0.3">
      <c r="A131" s="7">
        <f>'Исходные данные'!H131</f>
        <v>42912</v>
      </c>
      <c r="B131" s="6">
        <f>'Исходные данные'!K131</f>
        <v>17.399999999999999</v>
      </c>
      <c r="C131" s="6">
        <f>'Исходные данные'!L131</f>
        <v>60820</v>
      </c>
      <c r="D131" s="6">
        <f t="shared" ref="D131:D194" si="10">LN(B131)</f>
        <v>2.8564702062204832</v>
      </c>
      <c r="E131" s="6">
        <f t="shared" si="8"/>
        <v>0.10828025477707003</v>
      </c>
      <c r="F131" s="6">
        <f t="shared" si="9"/>
        <v>0.10280949386622094</v>
      </c>
      <c r="G131" s="6">
        <f t="shared" ref="G131:G194" si="11">LN(C131)</f>
        <v>11.015673961231355</v>
      </c>
      <c r="H131" s="6">
        <f t="shared" ref="H131:H194" si="12" xml:space="preserve"> (B131 - MIN($B$2:$B$268)) / (MAX($B$2:$B$268) - MIN($B$2:$B$268))</f>
        <v>0.17434210526315788</v>
      </c>
    </row>
    <row r="132" spans="1:8" x14ac:dyDescent="0.3">
      <c r="A132" s="7">
        <f>'Исходные данные'!H132</f>
        <v>42919</v>
      </c>
      <c r="B132" s="6">
        <f>'Исходные данные'!K132</f>
        <v>16.5</v>
      </c>
      <c r="C132" s="6">
        <f>'Исходные данные'!L132</f>
        <v>21990</v>
      </c>
      <c r="D132" s="6">
        <f t="shared" si="10"/>
        <v>2.8033603809065348</v>
      </c>
      <c r="E132" s="6">
        <f t="shared" ref="E132:E195" si="13" xml:space="preserve"> (B132 - B131) / (B131)</f>
        <v>-5.1724137931034406E-2</v>
      </c>
      <c r="F132" s="6">
        <f t="shared" ref="F132:F195" si="14">LN(E132+1)</f>
        <v>-5.310982531394829E-2</v>
      </c>
      <c r="G132" s="6">
        <f t="shared" si="11"/>
        <v>9.9983430835488072</v>
      </c>
      <c r="H132" s="6">
        <f t="shared" si="12"/>
        <v>0.14473684210526316</v>
      </c>
    </row>
    <row r="133" spans="1:8" x14ac:dyDescent="0.3">
      <c r="A133" s="7">
        <f>'Исходные данные'!H133</f>
        <v>42926</v>
      </c>
      <c r="B133" s="6">
        <f>'Исходные данные'!K133</f>
        <v>15.85</v>
      </c>
      <c r="C133" s="6">
        <f>'Исходные данные'!L133</f>
        <v>25730</v>
      </c>
      <c r="D133" s="6">
        <f t="shared" si="10"/>
        <v>2.7631695003232895</v>
      </c>
      <c r="E133" s="6">
        <f t="shared" si="13"/>
        <v>-3.9393939393939419E-2</v>
      </c>
      <c r="F133" s="6">
        <f t="shared" si="14"/>
        <v>-4.0190880583245339E-2</v>
      </c>
      <c r="G133" s="6">
        <f t="shared" si="11"/>
        <v>10.15541290527579</v>
      </c>
      <c r="H133" s="6">
        <f t="shared" si="12"/>
        <v>0.12335526315789475</v>
      </c>
    </row>
    <row r="134" spans="1:8" x14ac:dyDescent="0.3">
      <c r="A134" s="7">
        <f>'Исходные данные'!H134</f>
        <v>42933</v>
      </c>
      <c r="B134" s="6">
        <f>'Исходные данные'!K134</f>
        <v>17.2</v>
      </c>
      <c r="C134" s="6">
        <f>'Исходные данные'!L134</f>
        <v>24750</v>
      </c>
      <c r="D134" s="6">
        <f t="shared" si="10"/>
        <v>2.8449093838194073</v>
      </c>
      <c r="E134" s="6">
        <f t="shared" si="13"/>
        <v>8.517350157728705E-2</v>
      </c>
      <c r="F134" s="6">
        <f t="shared" si="14"/>
        <v>8.173988349611766E-2</v>
      </c>
      <c r="G134" s="6">
        <f t="shared" si="11"/>
        <v>10.116580767996837</v>
      </c>
      <c r="H134" s="6">
        <f t="shared" si="12"/>
        <v>0.16776315789473684</v>
      </c>
    </row>
    <row r="135" spans="1:8" x14ac:dyDescent="0.3">
      <c r="A135" s="7">
        <f>'Исходные данные'!H135</f>
        <v>42940</v>
      </c>
      <c r="B135" s="6">
        <f>'Исходные данные'!K135</f>
        <v>18.75</v>
      </c>
      <c r="C135" s="6">
        <f>'Исходные данные'!L135</f>
        <v>161040</v>
      </c>
      <c r="D135" s="6">
        <f t="shared" si="10"/>
        <v>2.9311937524164198</v>
      </c>
      <c r="E135" s="6">
        <f t="shared" si="13"/>
        <v>9.0116279069767491E-2</v>
      </c>
      <c r="F135" s="6">
        <f t="shared" si="14"/>
        <v>8.6284368597012412E-2</v>
      </c>
      <c r="G135" s="6">
        <f t="shared" si="11"/>
        <v>11.989408060313673</v>
      </c>
      <c r="H135" s="6">
        <f t="shared" si="12"/>
        <v>0.21875000000000003</v>
      </c>
    </row>
    <row r="136" spans="1:8" x14ac:dyDescent="0.3">
      <c r="A136" s="7">
        <f>'Исходные данные'!H136</f>
        <v>42947</v>
      </c>
      <c r="B136" s="6">
        <f>'Исходные данные'!K136</f>
        <v>19</v>
      </c>
      <c r="C136" s="6">
        <f>'Исходные данные'!L136</f>
        <v>166500</v>
      </c>
      <c r="D136" s="6">
        <f t="shared" si="10"/>
        <v>2.9444389791664403</v>
      </c>
      <c r="E136" s="6">
        <f t="shared" si="13"/>
        <v>1.3333333333333334E-2</v>
      </c>
      <c r="F136" s="6">
        <f t="shared" si="14"/>
        <v>1.3245226750020723E-2</v>
      </c>
      <c r="G136" s="6">
        <f t="shared" si="11"/>
        <v>12.022750588402635</v>
      </c>
      <c r="H136" s="6">
        <f t="shared" si="12"/>
        <v>0.22697368421052633</v>
      </c>
    </row>
    <row r="137" spans="1:8" x14ac:dyDescent="0.3">
      <c r="A137" s="7">
        <f>'Исходные данные'!H137</f>
        <v>42954</v>
      </c>
      <c r="B137" s="6">
        <f>'Исходные данные'!K137</f>
        <v>17.75</v>
      </c>
      <c r="C137" s="6">
        <f>'Исходные данные'!L137</f>
        <v>22680</v>
      </c>
      <c r="D137" s="6">
        <f t="shared" si="10"/>
        <v>2.8763855159214247</v>
      </c>
      <c r="E137" s="6">
        <f t="shared" si="13"/>
        <v>-6.5789473684210523E-2</v>
      </c>
      <c r="F137" s="6">
        <f t="shared" si="14"/>
        <v>-6.8053463245015641E-2</v>
      </c>
      <c r="G137" s="6">
        <f t="shared" si="11"/>
        <v>10.029238757841688</v>
      </c>
      <c r="H137" s="6">
        <f t="shared" si="12"/>
        <v>0.18585526315789475</v>
      </c>
    </row>
    <row r="138" spans="1:8" x14ac:dyDescent="0.3">
      <c r="A138" s="7">
        <f>'Исходные данные'!H138</f>
        <v>42961</v>
      </c>
      <c r="B138" s="6">
        <f>'Исходные данные'!K138</f>
        <v>18.5</v>
      </c>
      <c r="C138" s="6">
        <f>'Исходные данные'!L138</f>
        <v>212820</v>
      </c>
      <c r="D138" s="6">
        <f t="shared" si="10"/>
        <v>2.917770732084279</v>
      </c>
      <c r="E138" s="6">
        <f t="shared" si="13"/>
        <v>4.2253521126760563E-2</v>
      </c>
      <c r="F138" s="6">
        <f t="shared" si="14"/>
        <v>4.1385216162854281E-2</v>
      </c>
      <c r="G138" s="6">
        <f t="shared" si="11"/>
        <v>12.268202016995723</v>
      </c>
      <c r="H138" s="6">
        <f t="shared" si="12"/>
        <v>0.2105263157894737</v>
      </c>
    </row>
    <row r="139" spans="1:8" x14ac:dyDescent="0.3">
      <c r="A139" s="7">
        <f>'Исходные данные'!H139</f>
        <v>42968</v>
      </c>
      <c r="B139" s="6">
        <f>'Исходные данные'!K139</f>
        <v>18.850000000000001</v>
      </c>
      <c r="C139" s="6">
        <f>'Исходные данные'!L139</f>
        <v>552880</v>
      </c>
      <c r="D139" s="6">
        <f t="shared" si="10"/>
        <v>2.93651291389402</v>
      </c>
      <c r="E139" s="6">
        <f t="shared" si="13"/>
        <v>1.8918918918918996E-2</v>
      </c>
      <c r="F139" s="6">
        <f t="shared" si="14"/>
        <v>1.8742181809740664E-2</v>
      </c>
      <c r="G139" s="6">
        <f t="shared" si="11"/>
        <v>13.222896258765276</v>
      </c>
      <c r="H139" s="6">
        <f t="shared" si="12"/>
        <v>0.22203947368421059</v>
      </c>
    </row>
    <row r="140" spans="1:8" x14ac:dyDescent="0.3">
      <c r="A140" s="7">
        <f>'Исходные данные'!H140</f>
        <v>42975</v>
      </c>
      <c r="B140" s="6">
        <f>'Исходные данные'!K140</f>
        <v>18.8</v>
      </c>
      <c r="C140" s="6">
        <f>'Исходные данные'!L140</f>
        <v>171140</v>
      </c>
      <c r="D140" s="6">
        <f t="shared" si="10"/>
        <v>2.9338568698359038</v>
      </c>
      <c r="E140" s="6">
        <f t="shared" si="13"/>
        <v>-2.6525198938992418E-3</v>
      </c>
      <c r="F140" s="6">
        <f t="shared" si="14"/>
        <v>-2.6560440581162963E-3</v>
      </c>
      <c r="G140" s="6">
        <f t="shared" si="11"/>
        <v>12.050237213972046</v>
      </c>
      <c r="H140" s="6">
        <f t="shared" si="12"/>
        <v>0.22039473684210531</v>
      </c>
    </row>
    <row r="141" spans="1:8" x14ac:dyDescent="0.3">
      <c r="A141" s="7">
        <f>'Исходные данные'!H141</f>
        <v>42982</v>
      </c>
      <c r="B141" s="6">
        <f>'Исходные данные'!K141</f>
        <v>18.600000000000001</v>
      </c>
      <c r="C141" s="6">
        <f>'Исходные данные'!L141</f>
        <v>407920</v>
      </c>
      <c r="D141" s="6">
        <f t="shared" si="10"/>
        <v>2.9231615807191558</v>
      </c>
      <c r="E141" s="6">
        <f t="shared" si="13"/>
        <v>-1.0638297872340387E-2</v>
      </c>
      <c r="F141" s="6">
        <f t="shared" si="14"/>
        <v>-1.0695289116747919E-2</v>
      </c>
      <c r="G141" s="6">
        <f t="shared" si="11"/>
        <v>12.918826355729037</v>
      </c>
      <c r="H141" s="6">
        <f t="shared" si="12"/>
        <v>0.21381578947368429</v>
      </c>
    </row>
    <row r="142" spans="1:8" x14ac:dyDescent="0.3">
      <c r="A142" s="7">
        <f>'Исходные данные'!H142</f>
        <v>42989</v>
      </c>
      <c r="B142" s="6">
        <f>'Исходные данные'!K142</f>
        <v>19.5</v>
      </c>
      <c r="C142" s="6">
        <f>'Исходные данные'!L142</f>
        <v>195670</v>
      </c>
      <c r="D142" s="6">
        <f t="shared" si="10"/>
        <v>2.9704144655697009</v>
      </c>
      <c r="E142" s="6">
        <f t="shared" si="13"/>
        <v>4.8387096774193471E-2</v>
      </c>
      <c r="F142" s="6">
        <f t="shared" si="14"/>
        <v>4.7252884850545511E-2</v>
      </c>
      <c r="G142" s="6">
        <f t="shared" si="11"/>
        <v>12.184184845772144</v>
      </c>
      <c r="H142" s="6">
        <f t="shared" si="12"/>
        <v>0.24342105263157898</v>
      </c>
    </row>
    <row r="143" spans="1:8" x14ac:dyDescent="0.3">
      <c r="A143" s="7">
        <f>'Исходные данные'!H143</f>
        <v>42996</v>
      </c>
      <c r="B143" s="6">
        <f>'Исходные данные'!K143</f>
        <v>20.95</v>
      </c>
      <c r="C143" s="6">
        <f>'Исходные данные'!L143</f>
        <v>115860</v>
      </c>
      <c r="D143" s="6">
        <f t="shared" si="10"/>
        <v>3.0421386463681466</v>
      </c>
      <c r="E143" s="6">
        <f t="shared" si="13"/>
        <v>7.4358974358974317E-2</v>
      </c>
      <c r="F143" s="6">
        <f t="shared" si="14"/>
        <v>7.1724180798445586E-2</v>
      </c>
      <c r="G143" s="6">
        <f t="shared" si="11"/>
        <v>11.660137844650615</v>
      </c>
      <c r="H143" s="6">
        <f t="shared" si="12"/>
        <v>0.29111842105263158</v>
      </c>
    </row>
    <row r="144" spans="1:8" x14ac:dyDescent="0.3">
      <c r="A144" s="7">
        <f>'Исходные данные'!H144</f>
        <v>43003</v>
      </c>
      <c r="B144" s="6">
        <f>'Исходные данные'!K144</f>
        <v>21.35</v>
      </c>
      <c r="C144" s="6">
        <f>'Исходные данные'!L144</f>
        <v>200380</v>
      </c>
      <c r="D144" s="6">
        <f t="shared" si="10"/>
        <v>3.0610517396746335</v>
      </c>
      <c r="E144" s="6">
        <f t="shared" si="13"/>
        <v>1.9093078758949982E-2</v>
      </c>
      <c r="F144" s="6">
        <f t="shared" si="14"/>
        <v>1.8913093306486994E-2</v>
      </c>
      <c r="G144" s="6">
        <f t="shared" si="11"/>
        <v>12.207970842813253</v>
      </c>
      <c r="H144" s="6">
        <f t="shared" si="12"/>
        <v>0.30427631578947378</v>
      </c>
    </row>
    <row r="145" spans="1:8" x14ac:dyDescent="0.3">
      <c r="A145" s="7">
        <f>'Исходные данные'!H145</f>
        <v>43010</v>
      </c>
      <c r="B145" s="6">
        <f>'Исходные данные'!K145</f>
        <v>21.45</v>
      </c>
      <c r="C145" s="6">
        <f>'Исходные данные'!L145</f>
        <v>36510</v>
      </c>
      <c r="D145" s="6">
        <f t="shared" si="10"/>
        <v>3.0657246453740261</v>
      </c>
      <c r="E145" s="6">
        <f t="shared" si="13"/>
        <v>4.6838407494144202E-3</v>
      </c>
      <c r="F145" s="6">
        <f t="shared" si="14"/>
        <v>4.6729056993924231E-3</v>
      </c>
      <c r="G145" s="6">
        <f t="shared" si="11"/>
        <v>10.505341474649683</v>
      </c>
      <c r="H145" s="6">
        <f t="shared" si="12"/>
        <v>0.30756578947368424</v>
      </c>
    </row>
    <row r="146" spans="1:8" x14ac:dyDescent="0.3">
      <c r="A146" s="7">
        <f>'Исходные данные'!H146</f>
        <v>43017</v>
      </c>
      <c r="B146" s="6">
        <f>'Исходные данные'!K146</f>
        <v>21.2</v>
      </c>
      <c r="C146" s="6">
        <f>'Исходные данные'!L146</f>
        <v>11010</v>
      </c>
      <c r="D146" s="6">
        <f t="shared" si="10"/>
        <v>3.0540011816779669</v>
      </c>
      <c r="E146" s="6">
        <f t="shared" si="13"/>
        <v>-1.1655011655011656E-2</v>
      </c>
      <c r="F146" s="6">
        <f t="shared" si="14"/>
        <v>-1.1723463696059259E-2</v>
      </c>
      <c r="G146" s="6">
        <f t="shared" si="11"/>
        <v>9.3065592297167257</v>
      </c>
      <c r="H146" s="6">
        <f t="shared" si="12"/>
        <v>0.29934210526315791</v>
      </c>
    </row>
    <row r="147" spans="1:8" x14ac:dyDescent="0.3">
      <c r="A147" s="7">
        <f>'Исходные данные'!H147</f>
        <v>43024</v>
      </c>
      <c r="B147" s="6">
        <f>'Исходные данные'!K147</f>
        <v>19.100000000000001</v>
      </c>
      <c r="C147" s="6">
        <f>'Исходные данные'!L147</f>
        <v>50160</v>
      </c>
      <c r="D147" s="6">
        <f t="shared" si="10"/>
        <v>2.9496883350525844</v>
      </c>
      <c r="E147" s="6">
        <f t="shared" si="13"/>
        <v>-9.9056603773584814E-2</v>
      </c>
      <c r="F147" s="6">
        <f t="shared" si="14"/>
        <v>-0.1043128466253825</v>
      </c>
      <c r="G147" s="6">
        <f t="shared" si="11"/>
        <v>10.822973175306803</v>
      </c>
      <c r="H147" s="6">
        <f t="shared" si="12"/>
        <v>0.23026315789473692</v>
      </c>
    </row>
    <row r="148" spans="1:8" x14ac:dyDescent="0.3">
      <c r="A148" s="7">
        <f>'Исходные данные'!H148</f>
        <v>43031</v>
      </c>
      <c r="B148" s="6">
        <f>'Исходные данные'!K148</f>
        <v>18.95</v>
      </c>
      <c r="C148" s="6">
        <f>'Исходные данные'!L148</f>
        <v>43580</v>
      </c>
      <c r="D148" s="6">
        <f t="shared" si="10"/>
        <v>2.9418039315284354</v>
      </c>
      <c r="E148" s="6">
        <f t="shared" si="13"/>
        <v>-7.8534031413613672E-3</v>
      </c>
      <c r="F148" s="6">
        <f t="shared" si="14"/>
        <v>-7.8844035241489828E-3</v>
      </c>
      <c r="G148" s="6">
        <f t="shared" si="11"/>
        <v>10.682353608498611</v>
      </c>
      <c r="H148" s="6">
        <f t="shared" si="12"/>
        <v>0.22532894736842105</v>
      </c>
    </row>
    <row r="149" spans="1:8" x14ac:dyDescent="0.3">
      <c r="A149" s="7">
        <f>'Исходные данные'!H149</f>
        <v>43038</v>
      </c>
      <c r="B149" s="6">
        <f>'Исходные данные'!K149</f>
        <v>18.75</v>
      </c>
      <c r="C149" s="6">
        <f>'Исходные данные'!L149</f>
        <v>42190</v>
      </c>
      <c r="D149" s="6">
        <f t="shared" si="10"/>
        <v>2.9311937524164198</v>
      </c>
      <c r="E149" s="6">
        <f t="shared" si="13"/>
        <v>-1.0554089709762496E-2</v>
      </c>
      <c r="F149" s="6">
        <f t="shared" si="14"/>
        <v>-1.0610179112015459E-2</v>
      </c>
      <c r="G149" s="6">
        <f t="shared" si="11"/>
        <v>10.649938505118385</v>
      </c>
      <c r="H149" s="6">
        <f t="shared" si="12"/>
        <v>0.21875000000000003</v>
      </c>
    </row>
    <row r="150" spans="1:8" x14ac:dyDescent="0.3">
      <c r="A150" s="7">
        <f>'Исходные данные'!H150</f>
        <v>43045</v>
      </c>
      <c r="B150" s="6">
        <f>'Исходные данные'!K150</f>
        <v>18.600000000000001</v>
      </c>
      <c r="C150" s="6">
        <f>'Исходные данные'!L150</f>
        <v>74380</v>
      </c>
      <c r="D150" s="6">
        <f t="shared" si="10"/>
        <v>2.9231615807191558</v>
      </c>
      <c r="E150" s="6">
        <f t="shared" si="13"/>
        <v>-7.9999999999999238E-3</v>
      </c>
      <c r="F150" s="6">
        <f t="shared" si="14"/>
        <v>-8.0321716972641538E-3</v>
      </c>
      <c r="G150" s="6">
        <f t="shared" si="11"/>
        <v>11.216942367479062</v>
      </c>
      <c r="H150" s="6">
        <f t="shared" si="12"/>
        <v>0.21381578947368429</v>
      </c>
    </row>
    <row r="151" spans="1:8" x14ac:dyDescent="0.3">
      <c r="A151" s="7">
        <f>'Исходные данные'!H151</f>
        <v>43052</v>
      </c>
      <c r="B151" s="6">
        <f>'Исходные данные'!K151</f>
        <v>18.399999999999999</v>
      </c>
      <c r="C151" s="6">
        <f>'Исходные данные'!L151</f>
        <v>59980</v>
      </c>
      <c r="D151" s="6">
        <f t="shared" si="10"/>
        <v>2.91235066461494</v>
      </c>
      <c r="E151" s="6">
        <f t="shared" si="13"/>
        <v>-1.0752688172043163E-2</v>
      </c>
      <c r="F151" s="6">
        <f t="shared" si="14"/>
        <v>-1.081091610421573E-2</v>
      </c>
      <c r="G151" s="6">
        <f t="shared" si="11"/>
        <v>11.001766452303</v>
      </c>
      <c r="H151" s="6">
        <f t="shared" si="12"/>
        <v>0.20723684210526314</v>
      </c>
    </row>
    <row r="152" spans="1:8" x14ac:dyDescent="0.3">
      <c r="A152" s="7">
        <f>'Исходные данные'!H152</f>
        <v>43059</v>
      </c>
      <c r="B152" s="6">
        <f>'Исходные данные'!K152</f>
        <v>17.7</v>
      </c>
      <c r="C152" s="6">
        <f>'Исходные данные'!L152</f>
        <v>30000</v>
      </c>
      <c r="D152" s="6">
        <f t="shared" si="10"/>
        <v>2.8735646395797834</v>
      </c>
      <c r="E152" s="6">
        <f t="shared" si="13"/>
        <v>-3.8043478260869533E-2</v>
      </c>
      <c r="F152" s="6">
        <f t="shared" si="14"/>
        <v>-3.8786025035156421E-2</v>
      </c>
      <c r="G152" s="6">
        <f t="shared" si="11"/>
        <v>10.308952660644293</v>
      </c>
      <c r="H152" s="6">
        <f t="shared" si="12"/>
        <v>0.18421052631578946</v>
      </c>
    </row>
    <row r="153" spans="1:8" x14ac:dyDescent="0.3">
      <c r="A153" s="7">
        <f>'Исходные данные'!H153</f>
        <v>43066</v>
      </c>
      <c r="B153" s="6">
        <f>'Исходные данные'!K153</f>
        <v>17.649999999999999</v>
      </c>
      <c r="C153" s="6">
        <f>'Исходные данные'!L153</f>
        <v>74720</v>
      </c>
      <c r="D153" s="6">
        <f t="shared" si="10"/>
        <v>2.8707357833793057</v>
      </c>
      <c r="E153" s="6">
        <f t="shared" si="13"/>
        <v>-2.8248587570621872E-3</v>
      </c>
      <c r="F153" s="6">
        <f t="shared" si="14"/>
        <v>-2.8288562004777137E-3</v>
      </c>
      <c r="G153" s="6">
        <f t="shared" si="11"/>
        <v>11.221503072902724</v>
      </c>
      <c r="H153" s="6">
        <f t="shared" si="12"/>
        <v>0.18256578947368418</v>
      </c>
    </row>
    <row r="154" spans="1:8" x14ac:dyDescent="0.3">
      <c r="A154" s="7">
        <f>'Исходные данные'!H154</f>
        <v>43073</v>
      </c>
      <c r="B154" s="6">
        <f>'Исходные данные'!K154</f>
        <v>17.149999999999999</v>
      </c>
      <c r="C154" s="6">
        <f>'Исходные данные'!L154</f>
        <v>40920</v>
      </c>
      <c r="D154" s="6">
        <f t="shared" si="10"/>
        <v>2.8419981736119486</v>
      </c>
      <c r="E154" s="6">
        <f t="shared" si="13"/>
        <v>-2.8328611898017001E-2</v>
      </c>
      <c r="F154" s="6">
        <f t="shared" si="14"/>
        <v>-2.8737609767356911E-2</v>
      </c>
      <c r="G154" s="6">
        <f t="shared" si="11"/>
        <v>10.619374220065563</v>
      </c>
      <c r="H154" s="6">
        <f t="shared" si="12"/>
        <v>0.16611842105263155</v>
      </c>
    </row>
    <row r="155" spans="1:8" x14ac:dyDescent="0.3">
      <c r="A155" s="7">
        <f>'Исходные данные'!H155</f>
        <v>43080</v>
      </c>
      <c r="B155" s="6">
        <f>'Исходные данные'!K155</f>
        <v>18.5</v>
      </c>
      <c r="C155" s="6">
        <f>'Исходные данные'!L155</f>
        <v>52700</v>
      </c>
      <c r="D155" s="6">
        <f t="shared" si="10"/>
        <v>2.917770732084279</v>
      </c>
      <c r="E155" s="6">
        <f t="shared" si="13"/>
        <v>7.8717201166180847E-2</v>
      </c>
      <c r="F155" s="6">
        <f t="shared" si="14"/>
        <v>7.5772558472330206E-2</v>
      </c>
      <c r="G155" s="6">
        <f t="shared" si="11"/>
        <v>10.872370734529454</v>
      </c>
      <c r="H155" s="6">
        <f t="shared" si="12"/>
        <v>0.2105263157894737</v>
      </c>
    </row>
    <row r="156" spans="1:8" x14ac:dyDescent="0.3">
      <c r="A156" s="7">
        <f>'Исходные данные'!H156</f>
        <v>43087</v>
      </c>
      <c r="B156" s="6">
        <f>'Исходные данные'!K156</f>
        <v>18.350000000000001</v>
      </c>
      <c r="C156" s="6">
        <f>'Исходные данные'!L156</f>
        <v>76360</v>
      </c>
      <c r="D156" s="6">
        <f t="shared" si="10"/>
        <v>2.9096295745005794</v>
      </c>
      <c r="E156" s="6">
        <f t="shared" si="13"/>
        <v>-8.1081081081080305E-3</v>
      </c>
      <c r="F156" s="6">
        <f t="shared" si="14"/>
        <v>-8.1411575836997738E-3</v>
      </c>
      <c r="G156" s="6">
        <f t="shared" si="11"/>
        <v>11.243214277839684</v>
      </c>
      <c r="H156" s="6">
        <f t="shared" si="12"/>
        <v>0.20559210526315796</v>
      </c>
    </row>
    <row r="157" spans="1:8" x14ac:dyDescent="0.3">
      <c r="A157" s="7">
        <f>'Исходные данные'!H157</f>
        <v>43094</v>
      </c>
      <c r="B157" s="6">
        <f>'Исходные данные'!K157</f>
        <v>19.2</v>
      </c>
      <c r="C157" s="6">
        <f>'Исходные данные'!L157</f>
        <v>55340</v>
      </c>
      <c r="D157" s="6">
        <f t="shared" si="10"/>
        <v>2.954910279033736</v>
      </c>
      <c r="E157" s="6">
        <f t="shared" si="13"/>
        <v>4.6321525885558462E-2</v>
      </c>
      <c r="F157" s="6">
        <f t="shared" si="14"/>
        <v>4.5280704533156496E-2</v>
      </c>
      <c r="G157" s="6">
        <f t="shared" si="11"/>
        <v>10.921251253340916</v>
      </c>
      <c r="H157" s="6">
        <f t="shared" si="12"/>
        <v>0.23355263157894737</v>
      </c>
    </row>
    <row r="158" spans="1:8" x14ac:dyDescent="0.3">
      <c r="A158" s="7">
        <f>'Исходные данные'!H158</f>
        <v>43101</v>
      </c>
      <c r="B158" s="6">
        <f>'Исходные данные'!K158</f>
        <v>18.95</v>
      </c>
      <c r="C158" s="6">
        <f>'Исходные данные'!L158</f>
        <v>17340</v>
      </c>
      <c r="D158" s="6">
        <f t="shared" si="10"/>
        <v>2.9418039315284354</v>
      </c>
      <c r="E158" s="6">
        <f t="shared" si="13"/>
        <v>-1.3020833333333334E-2</v>
      </c>
      <c r="F158" s="6">
        <f t="shared" si="14"/>
        <v>-1.3106347505300547E-2</v>
      </c>
      <c r="G158" s="6">
        <f t="shared" si="11"/>
        <v>9.7607712503345336</v>
      </c>
      <c r="H158" s="6">
        <f t="shared" si="12"/>
        <v>0.22532894736842105</v>
      </c>
    </row>
    <row r="159" spans="1:8" x14ac:dyDescent="0.3">
      <c r="A159" s="7">
        <f>'Исходные данные'!H159</f>
        <v>43108</v>
      </c>
      <c r="B159" s="6">
        <f>'Исходные данные'!K159</f>
        <v>19.95</v>
      </c>
      <c r="C159" s="6">
        <f>'Исходные данные'!L159</f>
        <v>27200</v>
      </c>
      <c r="D159" s="6">
        <f t="shared" si="10"/>
        <v>2.9932291433358724</v>
      </c>
      <c r="E159" s="6">
        <f t="shared" si="13"/>
        <v>5.2770448548812667E-2</v>
      </c>
      <c r="F159" s="6">
        <f t="shared" si="14"/>
        <v>5.1425211807437185E-2</v>
      </c>
      <c r="G159" s="6">
        <f t="shared" si="11"/>
        <v>10.210972252284089</v>
      </c>
      <c r="H159" s="6">
        <f t="shared" si="12"/>
        <v>0.25822368421052633</v>
      </c>
    </row>
    <row r="160" spans="1:8" x14ac:dyDescent="0.3">
      <c r="A160" s="7">
        <f>'Исходные данные'!H160</f>
        <v>43115</v>
      </c>
      <c r="B160" s="6">
        <f>'Исходные данные'!K160</f>
        <v>19.350000000000001</v>
      </c>
      <c r="C160" s="6">
        <f>'Исходные данные'!L160</f>
        <v>25170</v>
      </c>
      <c r="D160" s="6">
        <f t="shared" si="10"/>
        <v>2.9626924194757911</v>
      </c>
      <c r="E160" s="6">
        <f t="shared" si="13"/>
        <v>-3.0075187969924706E-2</v>
      </c>
      <c r="F160" s="6">
        <f t="shared" si="14"/>
        <v>-3.0536723860081535E-2</v>
      </c>
      <c r="G160" s="6">
        <f t="shared" si="11"/>
        <v>10.133408088129361</v>
      </c>
      <c r="H160" s="6">
        <f t="shared" si="12"/>
        <v>0.23848684210526322</v>
      </c>
    </row>
    <row r="161" spans="1:8" x14ac:dyDescent="0.3">
      <c r="A161" s="7">
        <f>'Исходные данные'!H161</f>
        <v>43122</v>
      </c>
      <c r="B161" s="6">
        <f>'Исходные данные'!K161</f>
        <v>18.05</v>
      </c>
      <c r="C161" s="6">
        <f>'Исходные данные'!L161</f>
        <v>44180</v>
      </c>
      <c r="D161" s="6">
        <f t="shared" si="10"/>
        <v>2.8931456847788901</v>
      </c>
      <c r="E161" s="6">
        <f t="shared" si="13"/>
        <v>-6.7183462532299773E-2</v>
      </c>
      <c r="F161" s="6">
        <f t="shared" si="14"/>
        <v>-6.9546734696900939E-2</v>
      </c>
      <c r="G161" s="6">
        <f t="shared" si="11"/>
        <v>10.696027476974109</v>
      </c>
      <c r="H161" s="6">
        <f t="shared" si="12"/>
        <v>0.19572368421052636</v>
      </c>
    </row>
    <row r="162" spans="1:8" x14ac:dyDescent="0.3">
      <c r="A162" s="7">
        <f>'Исходные данные'!H162</f>
        <v>43129</v>
      </c>
      <c r="B162" s="6">
        <f>'Исходные данные'!K162</f>
        <v>17.8</v>
      </c>
      <c r="C162" s="6">
        <f>'Исходные данные'!L162</f>
        <v>26600</v>
      </c>
      <c r="D162" s="6">
        <f t="shared" si="10"/>
        <v>2.8791984572980396</v>
      </c>
      <c r="E162" s="6">
        <f t="shared" si="13"/>
        <v>-1.3850415512465374E-2</v>
      </c>
      <c r="F162" s="6">
        <f t="shared" si="14"/>
        <v>-1.3947227480850441E-2</v>
      </c>
      <c r="G162" s="6">
        <f t="shared" si="11"/>
        <v>10.188666494769791</v>
      </c>
      <c r="H162" s="6">
        <f t="shared" si="12"/>
        <v>0.18750000000000006</v>
      </c>
    </row>
    <row r="163" spans="1:8" x14ac:dyDescent="0.3">
      <c r="A163" s="7">
        <f>'Исходные данные'!H163</f>
        <v>43136</v>
      </c>
      <c r="B163" s="6">
        <f>'Исходные данные'!K163</f>
        <v>17.3</v>
      </c>
      <c r="C163" s="6">
        <f>'Исходные данные'!L163</f>
        <v>46630</v>
      </c>
      <c r="D163" s="6">
        <f t="shared" si="10"/>
        <v>2.8507065015037334</v>
      </c>
      <c r="E163" s="6">
        <f t="shared" si="13"/>
        <v>-2.8089887640449437E-2</v>
      </c>
      <c r="F163" s="6">
        <f t="shared" si="14"/>
        <v>-2.8491955794306158E-2</v>
      </c>
      <c r="G163" s="6">
        <f t="shared" si="11"/>
        <v>10.749999389802367</v>
      </c>
      <c r="H163" s="6">
        <f t="shared" si="12"/>
        <v>0.1710526315789474</v>
      </c>
    </row>
    <row r="164" spans="1:8" x14ac:dyDescent="0.3">
      <c r="A164" s="7">
        <f>'Исходные данные'!H164</f>
        <v>43143</v>
      </c>
      <c r="B164" s="6">
        <f>'Исходные данные'!K164</f>
        <v>18.2</v>
      </c>
      <c r="C164" s="6">
        <f>'Исходные данные'!L164</f>
        <v>20720</v>
      </c>
      <c r="D164" s="6">
        <f t="shared" si="10"/>
        <v>2.9014215940827497</v>
      </c>
      <c r="E164" s="6">
        <f t="shared" si="13"/>
        <v>5.2023121387283155E-2</v>
      </c>
      <c r="F164" s="6">
        <f t="shared" si="14"/>
        <v>5.071509257901622E-2</v>
      </c>
      <c r="G164" s="6">
        <f t="shared" si="11"/>
        <v>9.9388546963734186</v>
      </c>
      <c r="H164" s="6">
        <f t="shared" si="12"/>
        <v>0.20065789473684209</v>
      </c>
    </row>
    <row r="165" spans="1:8" x14ac:dyDescent="0.3">
      <c r="A165" s="7">
        <f>'Исходные данные'!H165</f>
        <v>43150</v>
      </c>
      <c r="B165" s="6">
        <f>'Исходные данные'!K165</f>
        <v>18.3</v>
      </c>
      <c r="C165" s="6">
        <f>'Исходные данные'!L165</f>
        <v>12400</v>
      </c>
      <c r="D165" s="6">
        <f t="shared" si="10"/>
        <v>2.9069010598473755</v>
      </c>
      <c r="E165" s="6">
        <f t="shared" si="13"/>
        <v>5.494505494505573E-3</v>
      </c>
      <c r="F165" s="6">
        <f t="shared" si="14"/>
        <v>5.4794657646255705E-3</v>
      </c>
      <c r="G165" s="6">
        <f t="shared" si="11"/>
        <v>9.425451751593128</v>
      </c>
      <c r="H165" s="6">
        <f t="shared" si="12"/>
        <v>0.20394736842105268</v>
      </c>
    </row>
    <row r="166" spans="1:8" x14ac:dyDescent="0.3">
      <c r="A166" s="7">
        <f>'Исходные данные'!H166</f>
        <v>43157</v>
      </c>
      <c r="B166" s="6">
        <f>'Исходные данные'!K166</f>
        <v>18</v>
      </c>
      <c r="C166" s="6">
        <f>'Исходные данные'!L166</f>
        <v>23670</v>
      </c>
      <c r="D166" s="6">
        <f t="shared" si="10"/>
        <v>2.8903717578961645</v>
      </c>
      <c r="E166" s="6">
        <f t="shared" si="13"/>
        <v>-1.6393442622950859E-2</v>
      </c>
      <c r="F166" s="6">
        <f t="shared" si="14"/>
        <v>-1.6529301951210582E-2</v>
      </c>
      <c r="G166" s="6">
        <f t="shared" si="11"/>
        <v>10.071963702508029</v>
      </c>
      <c r="H166" s="6">
        <f t="shared" si="12"/>
        <v>0.19407894736842107</v>
      </c>
    </row>
    <row r="167" spans="1:8" x14ac:dyDescent="0.3">
      <c r="A167" s="7">
        <f>'Исходные данные'!H167</f>
        <v>43164</v>
      </c>
      <c r="B167" s="6">
        <f>'Исходные данные'!K167</f>
        <v>17.850000000000001</v>
      </c>
      <c r="C167" s="6">
        <f>'Исходные данные'!L167</f>
        <v>5280</v>
      </c>
      <c r="D167" s="6">
        <f t="shared" si="10"/>
        <v>2.8820035082256483</v>
      </c>
      <c r="E167" s="6">
        <f t="shared" si="13"/>
        <v>-8.3333333333332552E-3</v>
      </c>
      <c r="F167" s="6">
        <f t="shared" si="14"/>
        <v>-8.3682496705165792E-3</v>
      </c>
      <c r="G167" s="6">
        <f t="shared" si="11"/>
        <v>8.5716813767003064</v>
      </c>
      <c r="H167" s="6">
        <f t="shared" si="12"/>
        <v>0.18914473684210534</v>
      </c>
    </row>
    <row r="168" spans="1:8" x14ac:dyDescent="0.3">
      <c r="A168" s="7">
        <f>'Исходные данные'!H168</f>
        <v>43171</v>
      </c>
      <c r="B168" s="6">
        <f>'Исходные данные'!K168</f>
        <v>17.55</v>
      </c>
      <c r="C168" s="6">
        <f>'Исходные данные'!L168</f>
        <v>39450</v>
      </c>
      <c r="D168" s="6">
        <f t="shared" si="10"/>
        <v>2.865053949911875</v>
      </c>
      <c r="E168" s="6">
        <f t="shared" si="13"/>
        <v>-1.6806722689075668E-2</v>
      </c>
      <c r="F168" s="6">
        <f t="shared" si="14"/>
        <v>-1.694955831377332E-2</v>
      </c>
      <c r="G168" s="6">
        <f t="shared" si="11"/>
        <v>10.582789326274021</v>
      </c>
      <c r="H168" s="6">
        <f t="shared" si="12"/>
        <v>0.17927631578947373</v>
      </c>
    </row>
    <row r="169" spans="1:8" x14ac:dyDescent="0.3">
      <c r="A169" s="7">
        <f>'Исходные данные'!H169</f>
        <v>43178</v>
      </c>
      <c r="B169" s="6">
        <f>'Исходные данные'!K169</f>
        <v>17.45</v>
      </c>
      <c r="C169" s="6">
        <f>'Исходные данные'!L169</f>
        <v>27230</v>
      </c>
      <c r="D169" s="6">
        <f t="shared" si="10"/>
        <v>2.8593396486484361</v>
      </c>
      <c r="E169" s="6">
        <f t="shared" si="13"/>
        <v>-5.698005698005779E-3</v>
      </c>
      <c r="F169" s="6">
        <f t="shared" si="14"/>
        <v>-5.7143012634387758E-3</v>
      </c>
      <c r="G169" s="6">
        <f t="shared" si="11"/>
        <v>10.212074585667805</v>
      </c>
      <c r="H169" s="6">
        <f t="shared" si="12"/>
        <v>0.17598684210526316</v>
      </c>
    </row>
    <row r="170" spans="1:8" x14ac:dyDescent="0.3">
      <c r="A170" s="7">
        <f>'Исходные данные'!H170</f>
        <v>43185</v>
      </c>
      <c r="B170" s="6">
        <f>'Исходные данные'!K170</f>
        <v>17.350000000000001</v>
      </c>
      <c r="C170" s="6">
        <f>'Исходные данные'!L170</f>
        <v>13450</v>
      </c>
      <c r="D170" s="6">
        <f t="shared" si="10"/>
        <v>2.8535925063928684</v>
      </c>
      <c r="E170" s="6">
        <f t="shared" si="13"/>
        <v>-5.730659025787844E-3</v>
      </c>
      <c r="F170" s="6">
        <f t="shared" si="14"/>
        <v>-5.7471422555678475E-3</v>
      </c>
      <c r="G170" s="6">
        <f t="shared" si="11"/>
        <v>9.5067343850299846</v>
      </c>
      <c r="H170" s="6">
        <f t="shared" si="12"/>
        <v>0.17269736842105271</v>
      </c>
    </row>
    <row r="171" spans="1:8" x14ac:dyDescent="0.3">
      <c r="A171" s="7">
        <f>'Исходные данные'!H171</f>
        <v>43192</v>
      </c>
      <c r="B171" s="6">
        <f>'Исходные данные'!K171</f>
        <v>17.100000000000001</v>
      </c>
      <c r="C171" s="6">
        <f>'Исходные данные'!L171</f>
        <v>40220</v>
      </c>
      <c r="D171" s="6">
        <f t="shared" si="10"/>
        <v>2.8390784635086144</v>
      </c>
      <c r="E171" s="6">
        <f t="shared" si="13"/>
        <v>-1.4409221902017291E-2</v>
      </c>
      <c r="F171" s="6">
        <f t="shared" si="14"/>
        <v>-1.4514042884254071E-2</v>
      </c>
      <c r="G171" s="6">
        <f t="shared" si="11"/>
        <v>10.602119663326643</v>
      </c>
      <c r="H171" s="6">
        <f t="shared" si="12"/>
        <v>0.16447368421052638</v>
      </c>
    </row>
    <row r="172" spans="1:8" x14ac:dyDescent="0.3">
      <c r="A172" s="7">
        <f>'Исходные данные'!H172</f>
        <v>43199</v>
      </c>
      <c r="B172" s="6">
        <f>'Исходные данные'!K172</f>
        <v>16.7</v>
      </c>
      <c r="C172" s="6">
        <f>'Исходные данные'!L172</f>
        <v>117470</v>
      </c>
      <c r="D172" s="6">
        <f t="shared" si="10"/>
        <v>2.8154087194227095</v>
      </c>
      <c r="E172" s="6">
        <f t="shared" si="13"/>
        <v>-2.33918128654972E-2</v>
      </c>
      <c r="F172" s="6">
        <f t="shared" si="14"/>
        <v>-2.3669744085904849E-2</v>
      </c>
      <c r="G172" s="6">
        <f t="shared" si="11"/>
        <v>11.673938260817932</v>
      </c>
      <c r="H172" s="6">
        <f t="shared" si="12"/>
        <v>0.15131578947368421</v>
      </c>
    </row>
    <row r="173" spans="1:8" x14ac:dyDescent="0.3">
      <c r="A173" s="7">
        <f>'Исходные данные'!H173</f>
        <v>43206</v>
      </c>
      <c r="B173" s="6">
        <f>'Исходные данные'!K173</f>
        <v>17</v>
      </c>
      <c r="C173" s="6">
        <f>'Исходные данные'!L173</f>
        <v>24200</v>
      </c>
      <c r="D173" s="6">
        <f t="shared" si="10"/>
        <v>2.8332133440562162</v>
      </c>
      <c r="E173" s="6">
        <f t="shared" si="13"/>
        <v>1.796407185628747E-2</v>
      </c>
      <c r="F173" s="6">
        <f t="shared" si="14"/>
        <v>1.7804624633506686E-2</v>
      </c>
      <c r="G173" s="6">
        <f t="shared" si="11"/>
        <v>10.094107912144779</v>
      </c>
      <c r="H173" s="6">
        <f t="shared" si="12"/>
        <v>0.16118421052631582</v>
      </c>
    </row>
    <row r="174" spans="1:8" x14ac:dyDescent="0.3">
      <c r="A174" s="7">
        <f>'Исходные данные'!H174</f>
        <v>43213</v>
      </c>
      <c r="B174" s="6">
        <f>'Исходные данные'!K174</f>
        <v>17.05</v>
      </c>
      <c r="C174" s="6">
        <f>'Исходные данные'!L174</f>
        <v>30040</v>
      </c>
      <c r="D174" s="6">
        <f t="shared" si="10"/>
        <v>2.8361502037295256</v>
      </c>
      <c r="E174" s="6">
        <f t="shared" si="13"/>
        <v>2.9411764705882769E-3</v>
      </c>
      <c r="F174" s="6">
        <f t="shared" si="14"/>
        <v>2.9368596733097057E-3</v>
      </c>
      <c r="G174" s="6">
        <f t="shared" si="11"/>
        <v>10.310285105878071</v>
      </c>
      <c r="H174" s="6">
        <f t="shared" si="12"/>
        <v>0.1628289473684211</v>
      </c>
    </row>
    <row r="175" spans="1:8" x14ac:dyDescent="0.3">
      <c r="A175" s="7">
        <f>'Исходные данные'!H175</f>
        <v>43220</v>
      </c>
      <c r="B175" s="6">
        <f>'Исходные данные'!K175</f>
        <v>16.899999999999999</v>
      </c>
      <c r="C175" s="6">
        <f>'Исходные данные'!L175</f>
        <v>6640</v>
      </c>
      <c r="D175" s="6">
        <f t="shared" si="10"/>
        <v>2.8273136219290276</v>
      </c>
      <c r="E175" s="6">
        <f t="shared" si="13"/>
        <v>-8.7976539589444056E-3</v>
      </c>
      <c r="F175" s="6">
        <f t="shared" si="14"/>
        <v>-8.8365818004981118E-3</v>
      </c>
      <c r="G175" s="6">
        <f t="shared" si="11"/>
        <v>8.8008672424704795</v>
      </c>
      <c r="H175" s="6">
        <f t="shared" si="12"/>
        <v>0.15789473684210523</v>
      </c>
    </row>
    <row r="176" spans="1:8" x14ac:dyDescent="0.3">
      <c r="A176" s="7">
        <f>'Исходные данные'!H176</f>
        <v>43227</v>
      </c>
      <c r="B176" s="6">
        <f>'Исходные данные'!K176</f>
        <v>16.7</v>
      </c>
      <c r="C176" s="6">
        <f>'Исходные данные'!L176</f>
        <v>8320</v>
      </c>
      <c r="D176" s="6">
        <f t="shared" si="10"/>
        <v>2.8154087194227095</v>
      </c>
      <c r="E176" s="6">
        <f t="shared" si="13"/>
        <v>-1.1834319526627177E-2</v>
      </c>
      <c r="F176" s="6">
        <f t="shared" si="14"/>
        <v>-1.1904902506318314E-2</v>
      </c>
      <c r="G176" s="6">
        <f t="shared" si="11"/>
        <v>9.0264175338152537</v>
      </c>
      <c r="H176" s="6">
        <f t="shared" si="12"/>
        <v>0.15131578947368421</v>
      </c>
    </row>
    <row r="177" spans="1:8" x14ac:dyDescent="0.3">
      <c r="A177" s="7">
        <f>'Исходные данные'!H177</f>
        <v>43234</v>
      </c>
      <c r="B177" s="6">
        <f>'Исходные данные'!K177</f>
        <v>16.45</v>
      </c>
      <c r="C177" s="6">
        <f>'Исходные данные'!L177</f>
        <v>56770</v>
      </c>
      <c r="D177" s="6">
        <f t="shared" si="10"/>
        <v>2.800325477211381</v>
      </c>
      <c r="E177" s="6">
        <f t="shared" si="13"/>
        <v>-1.4970059880239521E-2</v>
      </c>
      <c r="F177" s="6">
        <f t="shared" si="14"/>
        <v>-1.5083242211328476E-2</v>
      </c>
      <c r="G177" s="6">
        <f t="shared" si="11"/>
        <v>10.946763296164772</v>
      </c>
      <c r="H177" s="6">
        <f t="shared" si="12"/>
        <v>0.14309210526315788</v>
      </c>
    </row>
    <row r="178" spans="1:8" x14ac:dyDescent="0.3">
      <c r="A178" s="7">
        <f>'Исходные данные'!H178</f>
        <v>43241</v>
      </c>
      <c r="B178" s="6">
        <f>'Исходные данные'!K178</f>
        <v>16.399999999999999</v>
      </c>
      <c r="C178" s="6">
        <f>'Исходные данные'!L178</f>
        <v>20420</v>
      </c>
      <c r="D178" s="6">
        <f t="shared" si="10"/>
        <v>2.7972813348301528</v>
      </c>
      <c r="E178" s="6">
        <f t="shared" si="13"/>
        <v>-3.0395136778115935E-3</v>
      </c>
      <c r="F178" s="6">
        <f t="shared" si="14"/>
        <v>-3.044142381228244E-3</v>
      </c>
      <c r="G178" s="6">
        <f t="shared" si="11"/>
        <v>9.9242700917186557</v>
      </c>
      <c r="H178" s="6">
        <f t="shared" si="12"/>
        <v>0.1414473684210526</v>
      </c>
    </row>
    <row r="179" spans="1:8" x14ac:dyDescent="0.3">
      <c r="A179" s="7">
        <f>'Исходные данные'!H179</f>
        <v>43248</v>
      </c>
      <c r="B179" s="6">
        <f>'Исходные данные'!K179</f>
        <v>16.600000000000001</v>
      </c>
      <c r="C179" s="6">
        <f>'Исходные данные'!L179</f>
        <v>56260</v>
      </c>
      <c r="D179" s="6">
        <f t="shared" si="10"/>
        <v>2.8094026953624978</v>
      </c>
      <c r="E179" s="6">
        <f t="shared" si="13"/>
        <v>1.2195121951219686E-2</v>
      </c>
      <c r="F179" s="6">
        <f t="shared" si="14"/>
        <v>1.2121360532345041E-2</v>
      </c>
      <c r="G179" s="6">
        <f t="shared" si="11"/>
        <v>10.937739082043848</v>
      </c>
      <c r="H179" s="6">
        <f t="shared" si="12"/>
        <v>0.14802631578947376</v>
      </c>
    </row>
    <row r="180" spans="1:8" x14ac:dyDescent="0.3">
      <c r="A180" s="7">
        <f>'Исходные данные'!H180</f>
        <v>43255</v>
      </c>
      <c r="B180" s="6">
        <f>'Исходные данные'!K180</f>
        <v>16.350000000000001</v>
      </c>
      <c r="C180" s="6">
        <f>'Исходные данные'!L180</f>
        <v>57510</v>
      </c>
      <c r="D180" s="6">
        <f t="shared" si="10"/>
        <v>2.7942278973432626</v>
      </c>
      <c r="E180" s="6">
        <f t="shared" si="13"/>
        <v>-1.506024096385542E-2</v>
      </c>
      <c r="F180" s="6">
        <f t="shared" si="14"/>
        <v>-1.5174798019235115E-2</v>
      </c>
      <c r="G180" s="6">
        <f t="shared" si="11"/>
        <v>10.9597141247078</v>
      </c>
      <c r="H180" s="6">
        <f t="shared" si="12"/>
        <v>0.13980263157894743</v>
      </c>
    </row>
    <row r="181" spans="1:8" x14ac:dyDescent="0.3">
      <c r="A181" s="7">
        <f>'Исходные данные'!H181</f>
        <v>43262</v>
      </c>
      <c r="B181" s="6">
        <f>'Исходные данные'!K181</f>
        <v>16.149999999999999</v>
      </c>
      <c r="C181" s="6">
        <f>'Исходные данные'!L181</f>
        <v>12410</v>
      </c>
      <c r="D181" s="6">
        <f t="shared" si="10"/>
        <v>2.7819200496686656</v>
      </c>
      <c r="E181" s="6">
        <f t="shared" si="13"/>
        <v>-1.2232415902140846E-2</v>
      </c>
      <c r="F181" s="6">
        <f t="shared" si="14"/>
        <v>-1.230784767459704E-2</v>
      </c>
      <c r="G181" s="6">
        <f t="shared" si="11"/>
        <v>9.426257878198653</v>
      </c>
      <c r="H181" s="6">
        <f t="shared" si="12"/>
        <v>0.1332236842105263</v>
      </c>
    </row>
    <row r="182" spans="1:8" x14ac:dyDescent="0.3">
      <c r="A182" s="7">
        <f>'Исходные данные'!H182</f>
        <v>43269</v>
      </c>
      <c r="B182" s="6">
        <f>'Исходные данные'!K182</f>
        <v>16.45</v>
      </c>
      <c r="C182" s="6">
        <f>'Исходные данные'!L182</f>
        <v>53170</v>
      </c>
      <c r="D182" s="6">
        <f t="shared" si="10"/>
        <v>2.800325477211381</v>
      </c>
      <c r="E182" s="6">
        <f t="shared" si="13"/>
        <v>1.8575851393188899E-2</v>
      </c>
      <c r="F182" s="6">
        <f t="shared" si="14"/>
        <v>1.8405427542715343E-2</v>
      </c>
      <c r="G182" s="6">
        <f t="shared" si="11"/>
        <v>10.881249606498384</v>
      </c>
      <c r="H182" s="6">
        <f t="shared" si="12"/>
        <v>0.14309210526315788</v>
      </c>
    </row>
    <row r="183" spans="1:8" x14ac:dyDescent="0.3">
      <c r="A183" s="7">
        <f>'Исходные данные'!H183</f>
        <v>43276</v>
      </c>
      <c r="B183" s="6">
        <f>'Исходные данные'!K183</f>
        <v>16.3</v>
      </c>
      <c r="C183" s="6">
        <f>'Исходные данные'!L183</f>
        <v>35620</v>
      </c>
      <c r="D183" s="6">
        <f t="shared" si="10"/>
        <v>2.7911651078127169</v>
      </c>
      <c r="E183" s="6">
        <f t="shared" si="13"/>
        <v>-9.118541033434565E-3</v>
      </c>
      <c r="F183" s="6">
        <f t="shared" si="14"/>
        <v>-9.1603693986641657E-3</v>
      </c>
      <c r="G183" s="6">
        <f t="shared" si="11"/>
        <v>10.480662556843653</v>
      </c>
      <c r="H183" s="6">
        <f t="shared" si="12"/>
        <v>0.13815789473684215</v>
      </c>
    </row>
    <row r="184" spans="1:8" x14ac:dyDescent="0.3">
      <c r="A184" s="7">
        <f>'Исходные данные'!H184</f>
        <v>43283</v>
      </c>
      <c r="B184" s="6">
        <f>'Исходные данные'!K184</f>
        <v>15.95</v>
      </c>
      <c r="C184" s="6">
        <f>'Исходные данные'!L184</f>
        <v>45060</v>
      </c>
      <c r="D184" s="6">
        <f t="shared" si="10"/>
        <v>2.7694588292308535</v>
      </c>
      <c r="E184" s="6">
        <f t="shared" si="13"/>
        <v>-2.1472392638036897E-2</v>
      </c>
      <c r="F184" s="6">
        <f t="shared" si="14"/>
        <v>-2.1706278581863171E-2</v>
      </c>
      <c r="G184" s="6">
        <f t="shared" si="11"/>
        <v>10.715750213986235</v>
      </c>
      <c r="H184" s="6">
        <f t="shared" si="12"/>
        <v>0.12664473684210525</v>
      </c>
    </row>
    <row r="185" spans="1:8" x14ac:dyDescent="0.3">
      <c r="A185" s="7">
        <f>'Исходные данные'!H185</f>
        <v>43290</v>
      </c>
      <c r="B185" s="6">
        <f>'Исходные данные'!K185</f>
        <v>15.9</v>
      </c>
      <c r="C185" s="6">
        <f>'Исходные данные'!L185</f>
        <v>40170</v>
      </c>
      <c r="D185" s="6">
        <f t="shared" si="10"/>
        <v>2.7663191092261861</v>
      </c>
      <c r="E185" s="6">
        <f t="shared" si="13"/>
        <v>-3.1347962382444476E-3</v>
      </c>
      <c r="F185" s="6">
        <f t="shared" si="14"/>
        <v>-3.1397200046676412E-3</v>
      </c>
      <c r="G185" s="6">
        <f t="shared" si="11"/>
        <v>10.600875727353328</v>
      </c>
      <c r="H185" s="6">
        <f t="shared" si="12"/>
        <v>0.12500000000000003</v>
      </c>
    </row>
    <row r="186" spans="1:8" x14ac:dyDescent="0.3">
      <c r="A186" s="7">
        <f>'Исходные данные'!H186</f>
        <v>43297</v>
      </c>
      <c r="B186" s="6">
        <f>'Исходные данные'!K186</f>
        <v>16.05</v>
      </c>
      <c r="C186" s="6">
        <f>'Исходные данные'!L186</f>
        <v>9770</v>
      </c>
      <c r="D186" s="6">
        <f t="shared" si="10"/>
        <v>2.7757088495760249</v>
      </c>
      <c r="E186" s="6">
        <f t="shared" si="13"/>
        <v>9.4339622641509656E-3</v>
      </c>
      <c r="F186" s="6">
        <f t="shared" si="14"/>
        <v>9.3897403498391374E-3</v>
      </c>
      <c r="G186" s="6">
        <f t="shared" si="11"/>
        <v>9.1870717450368282</v>
      </c>
      <c r="H186" s="6">
        <f t="shared" si="12"/>
        <v>0.12993421052631582</v>
      </c>
    </row>
    <row r="187" spans="1:8" x14ac:dyDescent="0.3">
      <c r="A187" s="7">
        <f>'Исходные данные'!H187</f>
        <v>43304</v>
      </c>
      <c r="B187" s="6">
        <f>'Исходные данные'!K187</f>
        <v>16.45</v>
      </c>
      <c r="C187" s="6">
        <f>'Исходные данные'!L187</f>
        <v>29250</v>
      </c>
      <c r="D187" s="6">
        <f t="shared" si="10"/>
        <v>2.800325477211381</v>
      </c>
      <c r="E187" s="6">
        <f t="shared" si="13"/>
        <v>2.4922118380062214E-2</v>
      </c>
      <c r="F187" s="6">
        <f t="shared" si="14"/>
        <v>2.461662763535603E-2</v>
      </c>
      <c r="G187" s="6">
        <f t="shared" si="11"/>
        <v>10.283634852660002</v>
      </c>
      <c r="H187" s="6">
        <f t="shared" si="12"/>
        <v>0.14309210526315788</v>
      </c>
    </row>
    <row r="188" spans="1:8" x14ac:dyDescent="0.3">
      <c r="A188" s="7">
        <f>'Исходные данные'!H188</f>
        <v>43311</v>
      </c>
      <c r="B188" s="6">
        <f>'Исходные данные'!K188</f>
        <v>16</v>
      </c>
      <c r="C188" s="6">
        <f>'Исходные данные'!L188</f>
        <v>10130</v>
      </c>
      <c r="D188" s="6">
        <f t="shared" si="10"/>
        <v>2.7725887222397811</v>
      </c>
      <c r="E188" s="6">
        <f t="shared" si="13"/>
        <v>-2.735562310030391E-2</v>
      </c>
      <c r="F188" s="6">
        <f t="shared" si="14"/>
        <v>-2.7736754971599636E-2</v>
      </c>
      <c r="G188" s="6">
        <f t="shared" si="11"/>
        <v>9.2232565972427292</v>
      </c>
      <c r="H188" s="6">
        <f t="shared" si="12"/>
        <v>0.12828947368421054</v>
      </c>
    </row>
    <row r="189" spans="1:8" x14ac:dyDescent="0.3">
      <c r="A189" s="7">
        <f>'Исходные данные'!H189</f>
        <v>43318</v>
      </c>
      <c r="B189" s="6">
        <f>'Исходные данные'!K189</f>
        <v>15.65</v>
      </c>
      <c r="C189" s="6">
        <f>'Исходные данные'!L189</f>
        <v>19430</v>
      </c>
      <c r="D189" s="6">
        <f t="shared" si="10"/>
        <v>2.7504709169861621</v>
      </c>
      <c r="E189" s="6">
        <f t="shared" si="13"/>
        <v>-2.1874999999999978E-2</v>
      </c>
      <c r="F189" s="6">
        <f t="shared" si="14"/>
        <v>-2.2117805253618991E-2</v>
      </c>
      <c r="G189" s="6">
        <f t="shared" si="11"/>
        <v>9.8745735423714862</v>
      </c>
      <c r="H189" s="6">
        <f t="shared" si="12"/>
        <v>0.11677631578947371</v>
      </c>
    </row>
    <row r="190" spans="1:8" x14ac:dyDescent="0.3">
      <c r="A190" s="7">
        <f>'Исходные данные'!H190</f>
        <v>43325</v>
      </c>
      <c r="B190" s="6">
        <f>'Исходные данные'!K190</f>
        <v>15.5</v>
      </c>
      <c r="C190" s="6">
        <f>'Исходные данные'!L190</f>
        <v>44550</v>
      </c>
      <c r="D190" s="6">
        <f t="shared" si="10"/>
        <v>2.7408400239252009</v>
      </c>
      <c r="E190" s="6">
        <f t="shared" si="13"/>
        <v>-9.5846645367412362E-3</v>
      </c>
      <c r="F190" s="6">
        <f t="shared" si="14"/>
        <v>-9.6308930609613E-3</v>
      </c>
      <c r="G190" s="6">
        <f t="shared" si="11"/>
        <v>10.704367432898955</v>
      </c>
      <c r="H190" s="6">
        <f t="shared" si="12"/>
        <v>0.11184210526315791</v>
      </c>
    </row>
    <row r="191" spans="1:8" x14ac:dyDescent="0.3">
      <c r="A191" s="7">
        <f>'Исходные данные'!H191</f>
        <v>43332</v>
      </c>
      <c r="B191" s="6">
        <f>'Исходные данные'!K191</f>
        <v>15</v>
      </c>
      <c r="C191" s="6">
        <f>'Исходные данные'!L191</f>
        <v>25020</v>
      </c>
      <c r="D191" s="6">
        <f t="shared" si="10"/>
        <v>2.7080502011022101</v>
      </c>
      <c r="E191" s="6">
        <f t="shared" si="13"/>
        <v>-3.2258064516129031E-2</v>
      </c>
      <c r="F191" s="6">
        <f t="shared" si="14"/>
        <v>-3.2789822822990838E-2</v>
      </c>
      <c r="G191" s="6">
        <f t="shared" si="11"/>
        <v>10.127430784020902</v>
      </c>
      <c r="H191" s="6">
        <f t="shared" si="12"/>
        <v>9.5394736842105282E-2</v>
      </c>
    </row>
    <row r="192" spans="1:8" x14ac:dyDescent="0.3">
      <c r="A192" s="7">
        <f>'Исходные данные'!H192</f>
        <v>43339</v>
      </c>
      <c r="B192" s="6">
        <f>'Исходные данные'!K192</f>
        <v>14.95</v>
      </c>
      <c r="C192" s="6">
        <f>'Исходные данные'!L192</f>
        <v>6760</v>
      </c>
      <c r="D192" s="6">
        <f t="shared" si="10"/>
        <v>2.7047112998366956</v>
      </c>
      <c r="E192" s="6">
        <f t="shared" si="13"/>
        <v>-3.3333333333333808E-3</v>
      </c>
      <c r="F192" s="6">
        <f t="shared" si="14"/>
        <v>-3.3389012655147096E-3</v>
      </c>
      <c r="G192" s="6">
        <f t="shared" si="11"/>
        <v>8.8187781690370102</v>
      </c>
      <c r="H192" s="6">
        <f t="shared" si="12"/>
        <v>9.3749999999999986E-2</v>
      </c>
    </row>
    <row r="193" spans="1:8" x14ac:dyDescent="0.3">
      <c r="A193" s="7">
        <f>'Исходные данные'!H193</f>
        <v>43346</v>
      </c>
      <c r="B193" s="6">
        <f>'Исходные данные'!K193</f>
        <v>14.8</v>
      </c>
      <c r="C193" s="6">
        <f>'Исходные данные'!L193</f>
        <v>13450</v>
      </c>
      <c r="D193" s="6">
        <f t="shared" si="10"/>
        <v>2.6946271807700692</v>
      </c>
      <c r="E193" s="6">
        <f t="shared" si="13"/>
        <v>-1.0033444816053417E-2</v>
      </c>
      <c r="F193" s="6">
        <f t="shared" si="14"/>
        <v>-1.0084119066625935E-2</v>
      </c>
      <c r="G193" s="6">
        <f t="shared" si="11"/>
        <v>9.5067343850299846</v>
      </c>
      <c r="H193" s="6">
        <f t="shared" si="12"/>
        <v>8.8815789473684251E-2</v>
      </c>
    </row>
    <row r="194" spans="1:8" x14ac:dyDescent="0.3">
      <c r="A194" s="7">
        <f>'Исходные данные'!H194</f>
        <v>43353</v>
      </c>
      <c r="B194" s="6">
        <f>'Исходные данные'!K194</f>
        <v>14.95</v>
      </c>
      <c r="C194" s="6">
        <f>'Исходные данные'!L194</f>
        <v>6440</v>
      </c>
      <c r="D194" s="6">
        <f t="shared" si="10"/>
        <v>2.7047112998366956</v>
      </c>
      <c r="E194" s="6">
        <f t="shared" si="13"/>
        <v>1.0135135135135039E-2</v>
      </c>
      <c r="F194" s="6">
        <f t="shared" si="14"/>
        <v>1.0084119066626008E-2</v>
      </c>
      <c r="G194" s="6">
        <f t="shared" si="11"/>
        <v>8.7702838190983989</v>
      </c>
      <c r="H194" s="6">
        <f t="shared" si="12"/>
        <v>9.3749999999999986E-2</v>
      </c>
    </row>
    <row r="195" spans="1:8" x14ac:dyDescent="0.3">
      <c r="A195" s="7">
        <f>'Исходные данные'!H195</f>
        <v>43360</v>
      </c>
      <c r="B195" s="6">
        <f>'Исходные данные'!K195</f>
        <v>15.15</v>
      </c>
      <c r="C195" s="6">
        <f>'Исходные данные'!L195</f>
        <v>5690</v>
      </c>
      <c r="D195" s="6">
        <f t="shared" ref="D195:D258" si="15">LN(B195)</f>
        <v>2.7180005319553784</v>
      </c>
      <c r="E195" s="6">
        <f t="shared" si="13"/>
        <v>1.3377926421404755E-2</v>
      </c>
      <c r="F195" s="6">
        <f t="shared" si="14"/>
        <v>1.3289232118682706E-2</v>
      </c>
      <c r="G195" s="6">
        <f t="shared" ref="G195:G258" si="16">LN(C195)</f>
        <v>8.6464655271203767</v>
      </c>
      <c r="H195" s="6">
        <f t="shared" ref="H195:H258" si="17" xml:space="preserve"> (B195 - MIN($B$2:$B$268)) / (MAX($B$2:$B$268) - MIN($B$2:$B$268))</f>
        <v>0.10032894736842109</v>
      </c>
    </row>
    <row r="196" spans="1:8" x14ac:dyDescent="0.3">
      <c r="A196" s="7">
        <f>'Исходные данные'!H196</f>
        <v>43367</v>
      </c>
      <c r="B196" s="6">
        <f>'Исходные данные'!K196</f>
        <v>14.35</v>
      </c>
      <c r="C196" s="6">
        <f>'Исходные данные'!L196</f>
        <v>185270</v>
      </c>
      <c r="D196" s="6">
        <f t="shared" si="15"/>
        <v>2.6637499422056301</v>
      </c>
      <c r="E196" s="6">
        <f t="shared" ref="E196:E259" si="18" xml:space="preserve"> (B196 - B195) / (B195)</f>
        <v>-5.2805280528052848E-2</v>
      </c>
      <c r="F196" s="6">
        <f t="shared" ref="F196:F259" si="19">LN(E196+1)</f>
        <v>-5.425058974974812E-2</v>
      </c>
      <c r="G196" s="6">
        <f t="shared" si="16"/>
        <v>12.129569499544058</v>
      </c>
      <c r="H196" s="6">
        <f t="shared" si="17"/>
        <v>7.401315789473685E-2</v>
      </c>
    </row>
    <row r="197" spans="1:8" x14ac:dyDescent="0.3">
      <c r="A197" s="7">
        <f>'Исходные данные'!H197</f>
        <v>43374</v>
      </c>
      <c r="B197" s="6">
        <f>'Исходные данные'!K197</f>
        <v>14.6</v>
      </c>
      <c r="C197" s="6">
        <f>'Исходные данные'!L197</f>
        <v>36080</v>
      </c>
      <c r="D197" s="6">
        <f t="shared" si="15"/>
        <v>2.6810215287142909</v>
      </c>
      <c r="E197" s="6">
        <f t="shared" si="18"/>
        <v>1.7421602787456445E-2</v>
      </c>
      <c r="F197" s="6">
        <f t="shared" si="19"/>
        <v>1.7271586508660716E-2</v>
      </c>
      <c r="G197" s="6">
        <f t="shared" si="16"/>
        <v>10.493493974176561</v>
      </c>
      <c r="H197" s="6">
        <f t="shared" si="17"/>
        <v>8.2236842105263164E-2</v>
      </c>
    </row>
    <row r="198" spans="1:8" x14ac:dyDescent="0.3">
      <c r="A198" s="7">
        <f>'Исходные данные'!H198</f>
        <v>43381</v>
      </c>
      <c r="B198" s="6">
        <f>'Исходные данные'!K198</f>
        <v>14.2</v>
      </c>
      <c r="C198" s="6">
        <f>'Исходные данные'!L198</f>
        <v>8070</v>
      </c>
      <c r="D198" s="6">
        <f t="shared" si="15"/>
        <v>2.653241964607215</v>
      </c>
      <c r="E198" s="6">
        <f t="shared" si="18"/>
        <v>-2.7397260273972629E-2</v>
      </c>
      <c r="F198" s="6">
        <f t="shared" si="19"/>
        <v>-2.7779564107075706E-2</v>
      </c>
      <c r="G198" s="6">
        <f t="shared" si="16"/>
        <v>8.9959087612639941</v>
      </c>
      <c r="H198" s="6">
        <f t="shared" si="17"/>
        <v>6.9078947368421045E-2</v>
      </c>
    </row>
    <row r="199" spans="1:8" x14ac:dyDescent="0.3">
      <c r="A199" s="7">
        <f>'Исходные данные'!H199</f>
        <v>43388</v>
      </c>
      <c r="B199" s="6">
        <f>'Исходные данные'!K199</f>
        <v>14.4</v>
      </c>
      <c r="C199" s="6">
        <f>'Исходные данные'!L199</f>
        <v>52900</v>
      </c>
      <c r="D199" s="6">
        <f t="shared" si="15"/>
        <v>2.6672282065819548</v>
      </c>
      <c r="E199" s="6">
        <f t="shared" si="18"/>
        <v>1.4084507042253596E-2</v>
      </c>
      <c r="F199" s="6">
        <f t="shared" si="19"/>
        <v>1.398624197473987E-2</v>
      </c>
      <c r="G199" s="6">
        <f t="shared" si="16"/>
        <v>10.876158617846391</v>
      </c>
      <c r="H199" s="6">
        <f t="shared" si="17"/>
        <v>7.5657894736842132E-2</v>
      </c>
    </row>
    <row r="200" spans="1:8" x14ac:dyDescent="0.3">
      <c r="A200" s="7">
        <f>'Исходные данные'!H200</f>
        <v>43395</v>
      </c>
      <c r="B200" s="6">
        <f>'Исходные данные'!K200</f>
        <v>14.15</v>
      </c>
      <c r="C200" s="6">
        <f>'Исходные данные'!L200</f>
        <v>43180</v>
      </c>
      <c r="D200" s="6">
        <f t="shared" si="15"/>
        <v>2.6497146240892469</v>
      </c>
      <c r="E200" s="6">
        <f t="shared" si="18"/>
        <v>-1.7361111111111112E-2</v>
      </c>
      <c r="F200" s="6">
        <f t="shared" si="19"/>
        <v>-1.7513582492708357E-2</v>
      </c>
      <c r="G200" s="6">
        <f t="shared" si="16"/>
        <v>10.673132704068799</v>
      </c>
      <c r="H200" s="6">
        <f t="shared" si="17"/>
        <v>6.7434210526315819E-2</v>
      </c>
    </row>
    <row r="201" spans="1:8" x14ac:dyDescent="0.3">
      <c r="A201" s="7">
        <f>'Исходные данные'!H201</f>
        <v>43402</v>
      </c>
      <c r="B201" s="6">
        <f>'Исходные данные'!K201</f>
        <v>14.3</v>
      </c>
      <c r="C201" s="6">
        <f>'Исходные данные'!L201</f>
        <v>3350</v>
      </c>
      <c r="D201" s="6">
        <f t="shared" si="15"/>
        <v>2.6602595372658615</v>
      </c>
      <c r="E201" s="6">
        <f t="shared" si="18"/>
        <v>1.0600706713780944E-2</v>
      </c>
      <c r="F201" s="6">
        <f t="shared" si="19"/>
        <v>1.054491317661504E-2</v>
      </c>
      <c r="G201" s="6">
        <f t="shared" si="16"/>
        <v>8.1167156248191112</v>
      </c>
      <c r="H201" s="6">
        <f t="shared" si="17"/>
        <v>7.2368421052631624E-2</v>
      </c>
    </row>
    <row r="202" spans="1:8" x14ac:dyDescent="0.3">
      <c r="A202" s="7">
        <f>'Исходные данные'!H202</f>
        <v>43409</v>
      </c>
      <c r="B202" s="6">
        <f>'Исходные данные'!K202</f>
        <v>14.26</v>
      </c>
      <c r="C202" s="6">
        <f>'Исходные данные'!L202</f>
        <v>9730</v>
      </c>
      <c r="D202" s="6">
        <f t="shared" si="15"/>
        <v>2.65745841498615</v>
      </c>
      <c r="E202" s="6">
        <f t="shared" si="18"/>
        <v>-2.7972027972028618E-3</v>
      </c>
      <c r="F202" s="6">
        <f t="shared" si="19"/>
        <v>-2.801122279711779E-3</v>
      </c>
      <c r="G202" s="6">
        <f t="shared" si="16"/>
        <v>9.18296917518005</v>
      </c>
      <c r="H202" s="6">
        <f t="shared" si="17"/>
        <v>7.1052631578947381E-2</v>
      </c>
    </row>
    <row r="203" spans="1:8" x14ac:dyDescent="0.3">
      <c r="A203" s="7">
        <f>'Исходные данные'!H203</f>
        <v>43416</v>
      </c>
      <c r="B203" s="6">
        <f>'Исходные данные'!K203</f>
        <v>14.18</v>
      </c>
      <c r="C203" s="6">
        <f>'Исходные данные'!L203</f>
        <v>20020</v>
      </c>
      <c r="D203" s="6">
        <f t="shared" si="15"/>
        <v>2.6518325211039815</v>
      </c>
      <c r="E203" s="6">
        <f t="shared" si="18"/>
        <v>-5.6100981767180976E-3</v>
      </c>
      <c r="F203" s="6">
        <f t="shared" si="19"/>
        <v>-5.6258938821684371E-3</v>
      </c>
      <c r="G203" s="6">
        <f t="shared" si="16"/>
        <v>9.9044870528692108</v>
      </c>
      <c r="H203" s="6">
        <f t="shared" si="17"/>
        <v>6.8421052631578952E-2</v>
      </c>
    </row>
    <row r="204" spans="1:8" x14ac:dyDescent="0.3">
      <c r="A204" s="7">
        <f>'Исходные данные'!H204</f>
        <v>43423</v>
      </c>
      <c r="B204" s="6">
        <f>'Исходные данные'!K204</f>
        <v>14.18</v>
      </c>
      <c r="C204" s="6">
        <f>'Исходные данные'!L204</f>
        <v>30090</v>
      </c>
      <c r="D204" s="6">
        <f t="shared" si="15"/>
        <v>2.6518325211039815</v>
      </c>
      <c r="E204" s="6">
        <f t="shared" si="18"/>
        <v>0</v>
      </c>
      <c r="F204" s="6">
        <f t="shared" si="19"/>
        <v>0</v>
      </c>
      <c r="G204" s="6">
        <f t="shared" si="16"/>
        <v>10.311948169624092</v>
      </c>
      <c r="H204" s="6">
        <f t="shared" si="17"/>
        <v>6.8421052631578952E-2</v>
      </c>
    </row>
    <row r="205" spans="1:8" x14ac:dyDescent="0.3">
      <c r="A205" s="7">
        <f>'Исходные данные'!H205</f>
        <v>43430</v>
      </c>
      <c r="B205" s="6">
        <f>'Исходные данные'!K205</f>
        <v>14.76</v>
      </c>
      <c r="C205" s="6">
        <f>'Исходные данные'!L205</f>
        <v>28350</v>
      </c>
      <c r="D205" s="6">
        <f t="shared" si="15"/>
        <v>2.6919208191723265</v>
      </c>
      <c r="E205" s="6">
        <f t="shared" si="18"/>
        <v>4.0902679830747538E-2</v>
      </c>
      <c r="F205" s="6">
        <f t="shared" si="19"/>
        <v>4.0088298068344935E-2</v>
      </c>
      <c r="G205" s="6">
        <f t="shared" si="16"/>
        <v>10.252382309155898</v>
      </c>
      <c r="H205" s="6">
        <f t="shared" si="17"/>
        <v>8.7500000000000008E-2</v>
      </c>
    </row>
    <row r="206" spans="1:8" x14ac:dyDescent="0.3">
      <c r="A206" s="7">
        <f>'Исходные данные'!H206</f>
        <v>43437</v>
      </c>
      <c r="B206" s="6">
        <f>'Исходные данные'!K206</f>
        <v>14.14</v>
      </c>
      <c r="C206" s="6">
        <f>'Исходные данные'!L206</f>
        <v>12850</v>
      </c>
      <c r="D206" s="6">
        <f t="shared" si="15"/>
        <v>2.6490076604684267</v>
      </c>
      <c r="E206" s="6">
        <f t="shared" si="18"/>
        <v>-4.2005420054200493E-2</v>
      </c>
      <c r="F206" s="6">
        <f t="shared" si="19"/>
        <v>-4.2913158703899688E-2</v>
      </c>
      <c r="G206" s="6">
        <f t="shared" si="16"/>
        <v>9.4610990903233656</v>
      </c>
      <c r="H206" s="6">
        <f t="shared" si="17"/>
        <v>6.7105263157894765E-2</v>
      </c>
    </row>
    <row r="207" spans="1:8" x14ac:dyDescent="0.3">
      <c r="A207" s="7">
        <f>'Исходные данные'!H207</f>
        <v>43444</v>
      </c>
      <c r="B207" s="6">
        <f>'Исходные данные'!K207</f>
        <v>14.18</v>
      </c>
      <c r="C207" s="6">
        <f>'Исходные данные'!L207</f>
        <v>58230</v>
      </c>
      <c r="D207" s="6">
        <f t="shared" si="15"/>
        <v>2.6518325211039815</v>
      </c>
      <c r="E207" s="6">
        <f t="shared" si="18"/>
        <v>2.8288543140027682E-3</v>
      </c>
      <c r="F207" s="6">
        <f t="shared" si="19"/>
        <v>2.8248606355546191E-3</v>
      </c>
      <c r="G207" s="6">
        <f t="shared" si="16"/>
        <v>10.972155964831165</v>
      </c>
      <c r="H207" s="6">
        <f t="shared" si="17"/>
        <v>6.8421052631578952E-2</v>
      </c>
    </row>
    <row r="208" spans="1:8" x14ac:dyDescent="0.3">
      <c r="A208" s="7">
        <f>'Исходные данные'!H208</f>
        <v>43451</v>
      </c>
      <c r="B208" s="6">
        <f>'Исходные данные'!K208</f>
        <v>14.1</v>
      </c>
      <c r="C208" s="6">
        <f>'Исходные данные'!L208</f>
        <v>47070</v>
      </c>
      <c r="D208" s="6">
        <f t="shared" si="15"/>
        <v>2.6461747973841225</v>
      </c>
      <c r="E208" s="6">
        <f t="shared" si="18"/>
        <v>-5.6417489421720785E-3</v>
      </c>
      <c r="F208" s="6">
        <f t="shared" si="19"/>
        <v>-5.6577237198588374E-3</v>
      </c>
      <c r="G208" s="6">
        <f t="shared" si="16"/>
        <v>10.759391134395187</v>
      </c>
      <c r="H208" s="6">
        <f t="shared" si="17"/>
        <v>6.5789473684210523E-2</v>
      </c>
    </row>
    <row r="209" spans="1:8" x14ac:dyDescent="0.3">
      <c r="A209" s="7">
        <f>'Исходные данные'!H209</f>
        <v>43458</v>
      </c>
      <c r="B209" s="6">
        <f>'Исходные данные'!K209</f>
        <v>14</v>
      </c>
      <c r="C209" s="6">
        <f>'Исходные данные'!L209</f>
        <v>58870</v>
      </c>
      <c r="D209" s="6">
        <f t="shared" si="15"/>
        <v>2.6390573296152584</v>
      </c>
      <c r="E209" s="6">
        <f t="shared" si="18"/>
        <v>-7.0921985815602584E-3</v>
      </c>
      <c r="F209" s="6">
        <f t="shared" si="19"/>
        <v>-7.1174677688639896E-3</v>
      </c>
      <c r="G209" s="6">
        <f t="shared" si="16"/>
        <v>10.983086902022308</v>
      </c>
      <c r="H209" s="6">
        <f t="shared" si="17"/>
        <v>6.2500000000000014E-2</v>
      </c>
    </row>
    <row r="210" spans="1:8" x14ac:dyDescent="0.3">
      <c r="A210" s="7">
        <f>'Исходные данные'!H210</f>
        <v>43465</v>
      </c>
      <c r="B210" s="6">
        <f>'Исходные данные'!K210</f>
        <v>14.1</v>
      </c>
      <c r="C210" s="6">
        <f>'Исходные данные'!L210</f>
        <v>12050</v>
      </c>
      <c r="D210" s="6">
        <f t="shared" si="15"/>
        <v>2.6461747973841225</v>
      </c>
      <c r="E210" s="6">
        <f t="shared" si="18"/>
        <v>7.1428571428571175E-3</v>
      </c>
      <c r="F210" s="6">
        <f t="shared" si="19"/>
        <v>7.1174677688639549E-3</v>
      </c>
      <c r="G210" s="6">
        <f t="shared" si="16"/>
        <v>9.3968199389188012</v>
      </c>
      <c r="H210" s="6">
        <f t="shared" si="17"/>
        <v>6.5789473684210523E-2</v>
      </c>
    </row>
    <row r="211" spans="1:8" x14ac:dyDescent="0.3">
      <c r="A211" s="7">
        <f>'Исходные данные'!H211</f>
        <v>43472</v>
      </c>
      <c r="B211" s="6">
        <f>'Исходные данные'!K211</f>
        <v>14.14</v>
      </c>
      <c r="C211" s="6">
        <f>'Исходные данные'!L211</f>
        <v>11080</v>
      </c>
      <c r="D211" s="6">
        <f t="shared" si="15"/>
        <v>2.6490076604684267</v>
      </c>
      <c r="E211" s="6">
        <f t="shared" si="18"/>
        <v>2.8368794326241792E-3</v>
      </c>
      <c r="F211" s="6">
        <f t="shared" si="19"/>
        <v>2.8328630843041072E-3</v>
      </c>
      <c r="G211" s="6">
        <f t="shared" si="16"/>
        <v>9.3128969603012752</v>
      </c>
      <c r="H211" s="6">
        <f t="shared" si="17"/>
        <v>6.7105263157894765E-2</v>
      </c>
    </row>
    <row r="212" spans="1:8" x14ac:dyDescent="0.3">
      <c r="A212" s="7">
        <f>'Исходные данные'!H212</f>
        <v>43479</v>
      </c>
      <c r="B212" s="6">
        <f>'Исходные данные'!K212</f>
        <v>14.28</v>
      </c>
      <c r="C212" s="6">
        <f>'Исходные данные'!L212</f>
        <v>18040</v>
      </c>
      <c r="D212" s="6">
        <f t="shared" si="15"/>
        <v>2.6588599569114382</v>
      </c>
      <c r="E212" s="6">
        <f t="shared" si="18"/>
        <v>9.9009900990098144E-3</v>
      </c>
      <c r="F212" s="6">
        <f t="shared" si="19"/>
        <v>9.8522964430116395E-3</v>
      </c>
      <c r="G212" s="6">
        <f t="shared" si="16"/>
        <v>9.8003467936166153</v>
      </c>
      <c r="H212" s="6">
        <f t="shared" si="17"/>
        <v>7.1710526315789475E-2</v>
      </c>
    </row>
    <row r="213" spans="1:8" x14ac:dyDescent="0.3">
      <c r="A213" s="7">
        <f>'Исходные данные'!H213</f>
        <v>43486</v>
      </c>
      <c r="B213" s="6">
        <f>'Исходные данные'!K213</f>
        <v>14.32</v>
      </c>
      <c r="C213" s="6">
        <f>'Исходные данные'!L213</f>
        <v>24790</v>
      </c>
      <c r="D213" s="6">
        <f t="shared" si="15"/>
        <v>2.6616571615324998</v>
      </c>
      <c r="E213" s="6">
        <f t="shared" si="18"/>
        <v>2.8011204481793364E-3</v>
      </c>
      <c r="F213" s="6">
        <f t="shared" si="19"/>
        <v>2.7972046210612191E-3</v>
      </c>
      <c r="G213" s="6">
        <f t="shared" si="16"/>
        <v>10.118195625029236</v>
      </c>
      <c r="H213" s="6">
        <f t="shared" si="17"/>
        <v>7.3026315789473703E-2</v>
      </c>
    </row>
    <row r="214" spans="1:8" x14ac:dyDescent="0.3">
      <c r="A214" s="7">
        <f>'Исходные данные'!H214</f>
        <v>43493</v>
      </c>
      <c r="B214" s="6">
        <f>'Исходные данные'!K214</f>
        <v>14.34</v>
      </c>
      <c r="C214" s="6">
        <f>'Исходные данные'!L214</f>
        <v>24500</v>
      </c>
      <c r="D214" s="6">
        <f t="shared" si="15"/>
        <v>2.6630528351714742</v>
      </c>
      <c r="E214" s="6">
        <f t="shared" si="18"/>
        <v>1.3966480446927076E-3</v>
      </c>
      <c r="F214" s="6">
        <f t="shared" si="19"/>
        <v>1.3956736389747558E-3</v>
      </c>
      <c r="G214" s="6">
        <f t="shared" si="16"/>
        <v>10.106428396532818</v>
      </c>
      <c r="H214" s="6">
        <f t="shared" si="17"/>
        <v>7.3684210526315796E-2</v>
      </c>
    </row>
    <row r="215" spans="1:8" x14ac:dyDescent="0.3">
      <c r="A215" s="7">
        <f>'Исходные данные'!H215</f>
        <v>43500</v>
      </c>
      <c r="B215" s="6">
        <f>'Исходные данные'!K215</f>
        <v>14.46</v>
      </c>
      <c r="C215" s="6">
        <f>'Исходные данные'!L215</f>
        <v>39370</v>
      </c>
      <c r="D215" s="6">
        <f t="shared" si="15"/>
        <v>2.6713862167306188</v>
      </c>
      <c r="E215" s="6">
        <f t="shared" si="18"/>
        <v>8.3682008368201524E-3</v>
      </c>
      <c r="F215" s="6">
        <f t="shared" si="19"/>
        <v>8.3333815591444607E-3</v>
      </c>
      <c r="G215" s="6">
        <f t="shared" si="16"/>
        <v>10.580759383937783</v>
      </c>
      <c r="H215" s="6">
        <f t="shared" si="17"/>
        <v>7.7631578947368468E-2</v>
      </c>
    </row>
    <row r="216" spans="1:8" x14ac:dyDescent="0.3">
      <c r="A216" s="7">
        <f>'Исходные данные'!H216</f>
        <v>43507</v>
      </c>
      <c r="B216" s="6">
        <f>'Исходные данные'!K216</f>
        <v>14.32</v>
      </c>
      <c r="C216" s="6">
        <f>'Исходные данные'!L216</f>
        <v>42430</v>
      </c>
      <c r="D216" s="6">
        <f t="shared" si="15"/>
        <v>2.6616571615324998</v>
      </c>
      <c r="E216" s="6">
        <f t="shared" si="18"/>
        <v>-9.6818810511756954E-3</v>
      </c>
      <c r="F216" s="6">
        <f t="shared" si="19"/>
        <v>-9.7290551981191499E-3</v>
      </c>
      <c r="G216" s="6">
        <f t="shared" si="16"/>
        <v>10.65561093819637</v>
      </c>
      <c r="H216" s="6">
        <f t="shared" si="17"/>
        <v>7.3026315789473703E-2</v>
      </c>
    </row>
    <row r="217" spans="1:8" x14ac:dyDescent="0.3">
      <c r="A217" s="7">
        <f>'Исходные данные'!H217</f>
        <v>43514</v>
      </c>
      <c r="B217" s="6">
        <f>'Исходные данные'!K217</f>
        <v>14.02</v>
      </c>
      <c r="C217" s="6">
        <f>'Исходные данные'!L217</f>
        <v>29580</v>
      </c>
      <c r="D217" s="6">
        <f t="shared" si="15"/>
        <v>2.6404848816064441</v>
      </c>
      <c r="E217" s="6">
        <f t="shared" si="18"/>
        <v>-2.0949720670391112E-2</v>
      </c>
      <c r="F217" s="6">
        <f t="shared" si="19"/>
        <v>-2.1172279926055602E-2</v>
      </c>
      <c r="G217" s="6">
        <f t="shared" si="16"/>
        <v>10.294853736264791</v>
      </c>
      <c r="H217" s="6">
        <f t="shared" si="17"/>
        <v>6.3157894736842107E-2</v>
      </c>
    </row>
    <row r="218" spans="1:8" x14ac:dyDescent="0.3">
      <c r="A218" s="7">
        <f>'Исходные данные'!H218</f>
        <v>43521</v>
      </c>
      <c r="B218" s="6">
        <f>'Исходные данные'!K218</f>
        <v>14.34</v>
      </c>
      <c r="C218" s="6">
        <f>'Исходные данные'!L218</f>
        <v>30870</v>
      </c>
      <c r="D218" s="6">
        <f t="shared" si="15"/>
        <v>2.6630528351714742</v>
      </c>
      <c r="E218" s="6">
        <f t="shared" si="18"/>
        <v>2.2824536376604872E-2</v>
      </c>
      <c r="F218" s="6">
        <f t="shared" si="19"/>
        <v>2.2567953565030281E-2</v>
      </c>
      <c r="G218" s="6">
        <f t="shared" si="16"/>
        <v>10.337540117496205</v>
      </c>
      <c r="H218" s="6">
        <f t="shared" si="17"/>
        <v>7.3684210526315796E-2</v>
      </c>
    </row>
    <row r="219" spans="1:8" x14ac:dyDescent="0.3">
      <c r="A219" s="7">
        <f>'Исходные данные'!H219</f>
        <v>43528</v>
      </c>
      <c r="B219" s="6">
        <f>'Исходные данные'!K219</f>
        <v>14.2</v>
      </c>
      <c r="C219" s="6">
        <f>'Исходные данные'!L219</f>
        <v>22280</v>
      </c>
      <c r="D219" s="6">
        <f t="shared" si="15"/>
        <v>2.653241964607215</v>
      </c>
      <c r="E219" s="6">
        <f t="shared" si="18"/>
        <v>-9.762900976290137E-3</v>
      </c>
      <c r="F219" s="6">
        <f t="shared" si="19"/>
        <v>-9.8108705642593348E-3</v>
      </c>
      <c r="G219" s="6">
        <f t="shared" si="16"/>
        <v>10.01144469404122</v>
      </c>
      <c r="H219" s="6">
        <f t="shared" si="17"/>
        <v>6.9078947368421045E-2</v>
      </c>
    </row>
    <row r="220" spans="1:8" x14ac:dyDescent="0.3">
      <c r="A220" s="7">
        <f>'Исходные данные'!H220</f>
        <v>43535</v>
      </c>
      <c r="B220" s="6">
        <f>'Исходные данные'!K220</f>
        <v>15.12</v>
      </c>
      <c r="C220" s="6">
        <f>'Исходные данные'!L220</f>
        <v>214440</v>
      </c>
      <c r="D220" s="6">
        <f t="shared" si="15"/>
        <v>2.716018370751387</v>
      </c>
      <c r="E220" s="6">
        <f t="shared" si="18"/>
        <v>6.4788732394366194E-2</v>
      </c>
      <c r="F220" s="6">
        <f t="shared" si="19"/>
        <v>6.2776406144171806E-2</v>
      </c>
      <c r="G220" s="6">
        <f t="shared" si="16"/>
        <v>12.275785257941473</v>
      </c>
      <c r="H220" s="6">
        <f t="shared" si="17"/>
        <v>9.9342105263157884E-2</v>
      </c>
    </row>
    <row r="221" spans="1:8" x14ac:dyDescent="0.3">
      <c r="A221" s="7">
        <f>'Исходные данные'!H221</f>
        <v>43542</v>
      </c>
      <c r="B221" s="6">
        <f>'Исходные данные'!K221</f>
        <v>14.64</v>
      </c>
      <c r="C221" s="6">
        <f>'Исходные данные'!L221</f>
        <v>106230</v>
      </c>
      <c r="D221" s="6">
        <f t="shared" si="15"/>
        <v>2.6837575085331657</v>
      </c>
      <c r="E221" s="6">
        <f t="shared" si="18"/>
        <v>-3.1746031746031661E-2</v>
      </c>
      <c r="F221" s="6">
        <f t="shared" si="19"/>
        <v>-3.2260862218221324E-2</v>
      </c>
      <c r="G221" s="6">
        <f t="shared" si="16"/>
        <v>11.57336183377406</v>
      </c>
      <c r="H221" s="6">
        <f t="shared" si="17"/>
        <v>8.3552631578947406E-2</v>
      </c>
    </row>
    <row r="222" spans="1:8" x14ac:dyDescent="0.3">
      <c r="A222" s="7">
        <f>'Исходные данные'!H222</f>
        <v>43549</v>
      </c>
      <c r="B222" s="6">
        <f>'Исходные данные'!K222</f>
        <v>15.12</v>
      </c>
      <c r="C222" s="6">
        <f>'Исходные данные'!L222</f>
        <v>160200</v>
      </c>
      <c r="D222" s="6">
        <f t="shared" si="15"/>
        <v>2.716018370751387</v>
      </c>
      <c r="E222" s="6">
        <f t="shared" si="18"/>
        <v>3.2786885245901544E-2</v>
      </c>
      <c r="F222" s="6">
        <f t="shared" si="19"/>
        <v>3.2260862218221262E-2</v>
      </c>
      <c r="G222" s="6">
        <f t="shared" si="16"/>
        <v>11.984178313616395</v>
      </c>
      <c r="H222" s="6">
        <f t="shared" si="17"/>
        <v>9.9342105263157884E-2</v>
      </c>
    </row>
    <row r="223" spans="1:8" x14ac:dyDescent="0.3">
      <c r="A223" s="7">
        <f>'Исходные данные'!H223</f>
        <v>43556</v>
      </c>
      <c r="B223" s="6">
        <f>'Исходные данные'!K223</f>
        <v>15.6</v>
      </c>
      <c r="C223" s="6">
        <f>'Исходные данные'!L223</f>
        <v>175800</v>
      </c>
      <c r="D223" s="6">
        <f t="shared" si="15"/>
        <v>2.7472709142554912</v>
      </c>
      <c r="E223" s="6">
        <f t="shared" si="18"/>
        <v>3.1746031746031779E-2</v>
      </c>
      <c r="F223" s="6">
        <f t="shared" si="19"/>
        <v>3.125254350410453E-2</v>
      </c>
      <c r="G223" s="6">
        <f t="shared" si="16"/>
        <v>12.077102264233213</v>
      </c>
      <c r="H223" s="6">
        <f t="shared" si="17"/>
        <v>0.11513157894736843</v>
      </c>
    </row>
    <row r="224" spans="1:8" x14ac:dyDescent="0.3">
      <c r="A224" s="7">
        <f>'Исходные данные'!H224</f>
        <v>43563</v>
      </c>
      <c r="B224" s="6">
        <f>'Исходные данные'!K224</f>
        <v>15.4</v>
      </c>
      <c r="C224" s="6">
        <f>'Исходные данные'!L224</f>
        <v>20150</v>
      </c>
      <c r="D224" s="6">
        <f t="shared" si="15"/>
        <v>2.7343675094195836</v>
      </c>
      <c r="E224" s="6">
        <f t="shared" si="18"/>
        <v>-1.2820512820512775E-2</v>
      </c>
      <c r="F224" s="6">
        <f t="shared" si="19"/>
        <v>-1.2903404835907841E-2</v>
      </c>
      <c r="G224" s="6">
        <f t="shared" si="16"/>
        <v>9.9109595673748299</v>
      </c>
      <c r="H224" s="6">
        <f t="shared" si="17"/>
        <v>0.1085526315789474</v>
      </c>
    </row>
    <row r="225" spans="1:8" x14ac:dyDescent="0.3">
      <c r="A225" s="7">
        <f>'Исходные данные'!H225</f>
        <v>43570</v>
      </c>
      <c r="B225" s="6">
        <f>'Исходные данные'!K225</f>
        <v>20.2</v>
      </c>
      <c r="C225" s="6">
        <f>'Исходные данные'!L225</f>
        <v>1096240</v>
      </c>
      <c r="D225" s="6">
        <f t="shared" si="15"/>
        <v>3.0056826044071592</v>
      </c>
      <c r="E225" s="6">
        <f t="shared" si="18"/>
        <v>0.31168831168831163</v>
      </c>
      <c r="F225" s="6">
        <f t="shared" si="19"/>
        <v>0.2713150949875755</v>
      </c>
      <c r="G225" s="6">
        <f t="shared" si="16"/>
        <v>13.907396700620083</v>
      </c>
      <c r="H225" s="6">
        <f t="shared" si="17"/>
        <v>0.26644736842105265</v>
      </c>
    </row>
    <row r="226" spans="1:8" x14ac:dyDescent="0.3">
      <c r="A226" s="7">
        <f>'Исходные данные'!H226</f>
        <v>43577</v>
      </c>
      <c r="B226" s="6">
        <f>'Исходные данные'!K226</f>
        <v>24.96</v>
      </c>
      <c r="C226" s="6">
        <f>'Исходные данные'!L226</f>
        <v>1323820</v>
      </c>
      <c r="D226" s="6">
        <f t="shared" si="15"/>
        <v>3.2172745435012269</v>
      </c>
      <c r="E226" s="6">
        <f t="shared" si="18"/>
        <v>0.23564356435643574</v>
      </c>
      <c r="F226" s="6">
        <f t="shared" si="19"/>
        <v>0.21159193909406801</v>
      </c>
      <c r="G226" s="6">
        <f t="shared" si="16"/>
        <v>14.096032054575195</v>
      </c>
      <c r="H226" s="6">
        <f t="shared" si="17"/>
        <v>0.42302631578947375</v>
      </c>
    </row>
    <row r="227" spans="1:8" x14ac:dyDescent="0.3">
      <c r="A227" s="7">
        <f>'Исходные данные'!H227</f>
        <v>43584</v>
      </c>
      <c r="B227" s="6">
        <f>'Исходные данные'!K227</f>
        <v>26.88</v>
      </c>
      <c r="C227" s="6">
        <f>'Исходные данные'!L227</f>
        <v>532620</v>
      </c>
      <c r="D227" s="6">
        <f t="shared" si="15"/>
        <v>3.2913825156549485</v>
      </c>
      <c r="E227" s="6">
        <f t="shared" si="18"/>
        <v>7.6923076923076844E-2</v>
      </c>
      <c r="F227" s="6">
        <f t="shared" si="19"/>
        <v>7.4107972153721835E-2</v>
      </c>
      <c r="G227" s="6">
        <f t="shared" si="16"/>
        <v>13.185563503290419</v>
      </c>
      <c r="H227" s="6">
        <f t="shared" si="17"/>
        <v>0.48618421052631577</v>
      </c>
    </row>
    <row r="228" spans="1:8" x14ac:dyDescent="0.3">
      <c r="A228" s="7">
        <f>'Исходные данные'!H228</f>
        <v>43591</v>
      </c>
      <c r="B228" s="6">
        <f>'Исходные данные'!K228</f>
        <v>25.46</v>
      </c>
      <c r="C228" s="6">
        <f>'Исходные данные'!L228</f>
        <v>350570</v>
      </c>
      <c r="D228" s="6">
        <f t="shared" si="15"/>
        <v>3.2371085931292605</v>
      </c>
      <c r="E228" s="6">
        <f t="shared" si="18"/>
        <v>-5.2827380952380883E-2</v>
      </c>
      <c r="F228" s="6">
        <f t="shared" si="19"/>
        <v>-5.4273922525688308E-2</v>
      </c>
      <c r="G228" s="6">
        <f t="shared" si="16"/>
        <v>12.767315680209753</v>
      </c>
      <c r="H228" s="6">
        <f t="shared" si="17"/>
        <v>0.43947368421052635</v>
      </c>
    </row>
    <row r="229" spans="1:8" x14ac:dyDescent="0.3">
      <c r="A229" s="7">
        <f>'Исходные данные'!H229</f>
        <v>43598</v>
      </c>
      <c r="B229" s="6">
        <f>'Исходные данные'!K229</f>
        <v>24.9</v>
      </c>
      <c r="C229" s="6">
        <f>'Исходные данные'!L229</f>
        <v>187430</v>
      </c>
      <c r="D229" s="6">
        <f t="shared" si="15"/>
        <v>3.2148678034706619</v>
      </c>
      <c r="E229" s="6">
        <f t="shared" si="18"/>
        <v>-2.199528672427346E-2</v>
      </c>
      <c r="F229" s="6">
        <f t="shared" si="19"/>
        <v>-2.2240789658598582E-2</v>
      </c>
      <c r="G229" s="6">
        <f t="shared" si="16"/>
        <v>12.14116072135303</v>
      </c>
      <c r="H229" s="6">
        <f t="shared" si="17"/>
        <v>0.42105263157894735</v>
      </c>
    </row>
    <row r="230" spans="1:8" x14ac:dyDescent="0.3">
      <c r="A230" s="7">
        <f>'Исходные данные'!H230</f>
        <v>43605</v>
      </c>
      <c r="B230" s="6">
        <f>'Исходные данные'!K230</f>
        <v>25.6</v>
      </c>
      <c r="C230" s="6">
        <f>'Исходные данные'!L230</f>
        <v>144920</v>
      </c>
      <c r="D230" s="6">
        <f t="shared" si="15"/>
        <v>3.2425923514855168</v>
      </c>
      <c r="E230" s="6">
        <f t="shared" si="18"/>
        <v>2.8112449799196904E-2</v>
      </c>
      <c r="F230" s="6">
        <f t="shared" si="19"/>
        <v>2.7724548014854983E-2</v>
      </c>
      <c r="G230" s="6">
        <f t="shared" si="16"/>
        <v>11.883937145009014</v>
      </c>
      <c r="H230" s="6">
        <f t="shared" si="17"/>
        <v>0.44407894736842113</v>
      </c>
    </row>
    <row r="231" spans="1:8" x14ac:dyDescent="0.3">
      <c r="A231" s="7">
        <f>'Исходные данные'!H231</f>
        <v>43612</v>
      </c>
      <c r="B231" s="6">
        <f>'Исходные данные'!K231</f>
        <v>25.3</v>
      </c>
      <c r="C231" s="6">
        <f>'Исходные данные'!L231</f>
        <v>85650</v>
      </c>
      <c r="D231" s="6">
        <f t="shared" si="15"/>
        <v>3.2308043957334744</v>
      </c>
      <c r="E231" s="6">
        <f t="shared" si="18"/>
        <v>-1.1718750000000028E-2</v>
      </c>
      <c r="F231" s="6">
        <f t="shared" si="19"/>
        <v>-1.178795575204224E-2</v>
      </c>
      <c r="G231" s="6">
        <f t="shared" si="16"/>
        <v>11.358024503752265</v>
      </c>
      <c r="H231" s="6">
        <f t="shared" si="17"/>
        <v>0.43421052631578955</v>
      </c>
    </row>
    <row r="232" spans="1:8" x14ac:dyDescent="0.3">
      <c r="A232" s="7">
        <f>'Исходные данные'!H232</f>
        <v>43619</v>
      </c>
      <c r="B232" s="6">
        <f>'Исходные данные'!K232</f>
        <v>28.7</v>
      </c>
      <c r="C232" s="6">
        <f>'Исходные данные'!L232</f>
        <v>344510</v>
      </c>
      <c r="D232" s="6">
        <f t="shared" si="15"/>
        <v>3.3568971227655755</v>
      </c>
      <c r="E232" s="6">
        <f t="shared" si="18"/>
        <v>0.13438735177865607</v>
      </c>
      <c r="F232" s="6">
        <f t="shared" si="19"/>
        <v>0.12609272703210078</v>
      </c>
      <c r="G232" s="6">
        <f t="shared" si="16"/>
        <v>12.749878396590756</v>
      </c>
      <c r="H232" s="6">
        <f t="shared" si="17"/>
        <v>0.54605263157894746</v>
      </c>
    </row>
    <row r="233" spans="1:8" x14ac:dyDescent="0.3">
      <c r="A233" s="7">
        <f>'Исходные данные'!H233</f>
        <v>43626</v>
      </c>
      <c r="B233" s="6">
        <f>'Исходные данные'!K233</f>
        <v>30.32</v>
      </c>
      <c r="C233" s="6">
        <f>'Исходные данные'!L233</f>
        <v>252820</v>
      </c>
      <c r="D233" s="6">
        <f t="shared" si="15"/>
        <v>3.4118075607741711</v>
      </c>
      <c r="E233" s="6">
        <f t="shared" si="18"/>
        <v>5.6445993031358922E-2</v>
      </c>
      <c r="F233" s="6">
        <f t="shared" si="19"/>
        <v>5.4910438008595588E-2</v>
      </c>
      <c r="G233" s="6">
        <f t="shared" si="16"/>
        <v>12.440433052049549</v>
      </c>
      <c r="H233" s="6">
        <f t="shared" si="17"/>
        <v>0.5993421052631579</v>
      </c>
    </row>
    <row r="234" spans="1:8" x14ac:dyDescent="0.3">
      <c r="A234" s="7">
        <f>'Исходные данные'!H234</f>
        <v>43633</v>
      </c>
      <c r="B234" s="6">
        <f>'Исходные данные'!K234</f>
        <v>42.5</v>
      </c>
      <c r="C234" s="6">
        <f>'Исходные данные'!L234</f>
        <v>726820</v>
      </c>
      <c r="D234" s="6">
        <f t="shared" si="15"/>
        <v>3.7495040759303713</v>
      </c>
      <c r="E234" s="6">
        <f t="shared" si="18"/>
        <v>0.40171503957783639</v>
      </c>
      <c r="F234" s="6">
        <f t="shared" si="19"/>
        <v>0.33769651515620019</v>
      </c>
      <c r="G234" s="6">
        <f t="shared" si="16"/>
        <v>13.496434133012169</v>
      </c>
      <c r="H234" s="6">
        <f t="shared" si="17"/>
        <v>1</v>
      </c>
    </row>
    <row r="235" spans="1:8" x14ac:dyDescent="0.3">
      <c r="A235" s="7">
        <f>'Исходные данные'!H235</f>
        <v>43640</v>
      </c>
      <c r="B235" s="6">
        <f>'Исходные данные'!K235</f>
        <v>41.34</v>
      </c>
      <c r="C235" s="6">
        <f>'Исходные данные'!L235</f>
        <v>124420</v>
      </c>
      <c r="D235" s="6">
        <f t="shared" si="15"/>
        <v>3.7218305542536223</v>
      </c>
      <c r="E235" s="6">
        <f t="shared" si="18"/>
        <v>-2.7294117647058743E-2</v>
      </c>
      <c r="F235" s="6">
        <f t="shared" si="19"/>
        <v>-2.7673521676748806E-2</v>
      </c>
      <c r="G235" s="6">
        <f t="shared" si="16"/>
        <v>11.731418218069011</v>
      </c>
      <c r="H235" s="6">
        <f t="shared" si="17"/>
        <v>0.96184210526315805</v>
      </c>
    </row>
    <row r="236" spans="1:8" x14ac:dyDescent="0.3">
      <c r="A236" s="7">
        <f>'Исходные данные'!H236</f>
        <v>43647</v>
      </c>
      <c r="B236" s="6">
        <f>'Исходные данные'!K236</f>
        <v>37.479999999999997</v>
      </c>
      <c r="C236" s="6">
        <f>'Исходные данные'!L236</f>
        <v>694700</v>
      </c>
      <c r="D236" s="6">
        <f t="shared" si="15"/>
        <v>3.6238074573702215</v>
      </c>
      <c r="E236" s="6">
        <f t="shared" si="18"/>
        <v>-9.3372036768263333E-2</v>
      </c>
      <c r="F236" s="6">
        <f t="shared" si="19"/>
        <v>-9.8023096883400926E-2</v>
      </c>
      <c r="G236" s="6">
        <f t="shared" si="16"/>
        <v>13.451235376680973</v>
      </c>
      <c r="H236" s="6">
        <f t="shared" si="17"/>
        <v>0.83486842105263148</v>
      </c>
    </row>
    <row r="237" spans="1:8" x14ac:dyDescent="0.3">
      <c r="A237" s="7">
        <f>'Исходные данные'!H237</f>
        <v>43654</v>
      </c>
      <c r="B237" s="6">
        <f>'Исходные данные'!K237</f>
        <v>34.32</v>
      </c>
      <c r="C237" s="6">
        <f>'Исходные данные'!L237</f>
        <v>420370</v>
      </c>
      <c r="D237" s="6">
        <f t="shared" si="15"/>
        <v>3.5357282746197614</v>
      </c>
      <c r="E237" s="6">
        <f t="shared" si="18"/>
        <v>-8.4311632870864378E-2</v>
      </c>
      <c r="F237" s="6">
        <f t="shared" si="19"/>
        <v>-8.8079182750459853E-2</v>
      </c>
      <c r="G237" s="6">
        <f t="shared" si="16"/>
        <v>12.948890554829699</v>
      </c>
      <c r="H237" s="6">
        <f t="shared" si="17"/>
        <v>0.73092105263157892</v>
      </c>
    </row>
    <row r="238" spans="1:8" x14ac:dyDescent="0.3">
      <c r="A238" s="7">
        <f>'Исходные данные'!H238</f>
        <v>43661</v>
      </c>
      <c r="B238" s="6">
        <f>'Исходные данные'!K238</f>
        <v>32.979999999999997</v>
      </c>
      <c r="C238" s="6">
        <f>'Исходные данные'!L238</f>
        <v>568090</v>
      </c>
      <c r="D238" s="6">
        <f t="shared" si="15"/>
        <v>3.4959013171314526</v>
      </c>
      <c r="E238" s="6">
        <f t="shared" si="18"/>
        <v>-3.9044289044289145E-2</v>
      </c>
      <c r="F238" s="6">
        <f t="shared" si="19"/>
        <v>-3.9826957488308785E-2</v>
      </c>
      <c r="G238" s="6">
        <f t="shared" si="16"/>
        <v>13.250035135855526</v>
      </c>
      <c r="H238" s="6">
        <f t="shared" si="17"/>
        <v>0.68684210526315781</v>
      </c>
    </row>
    <row r="239" spans="1:8" x14ac:dyDescent="0.3">
      <c r="A239" s="7">
        <f>'Исходные данные'!H239</f>
        <v>43668</v>
      </c>
      <c r="B239" s="6">
        <f>'Исходные данные'!K239</f>
        <v>31.26</v>
      </c>
      <c r="C239" s="6">
        <f>'Исходные данные'!L239</f>
        <v>13020</v>
      </c>
      <c r="D239" s="6">
        <f t="shared" si="15"/>
        <v>3.4423393249933305</v>
      </c>
      <c r="E239" s="6">
        <f t="shared" si="18"/>
        <v>-5.2152819890842798E-2</v>
      </c>
      <c r="F239" s="6">
        <f t="shared" si="19"/>
        <v>-5.35619921381221E-2</v>
      </c>
      <c r="G239" s="6">
        <f t="shared" si="16"/>
        <v>9.4742419157625601</v>
      </c>
      <c r="H239" s="6">
        <f t="shared" si="17"/>
        <v>0.63026315789473697</v>
      </c>
    </row>
    <row r="240" spans="1:8" x14ac:dyDescent="0.3">
      <c r="A240" s="7">
        <f>'Исходные данные'!H240</f>
        <v>43675</v>
      </c>
      <c r="B240" s="6">
        <f>'Исходные данные'!K240</f>
        <v>30.16</v>
      </c>
      <c r="C240" s="6">
        <f>'Исходные данные'!L240</f>
        <v>167060</v>
      </c>
      <c r="D240" s="6">
        <f t="shared" si="15"/>
        <v>3.4065165431397553</v>
      </c>
      <c r="E240" s="6">
        <f t="shared" si="18"/>
        <v>-3.5188739603326982E-2</v>
      </c>
      <c r="F240" s="6">
        <f t="shared" si="19"/>
        <v>-3.582278185357532E-2</v>
      </c>
      <c r="G240" s="6">
        <f t="shared" si="16"/>
        <v>12.026108308309897</v>
      </c>
      <c r="H240" s="6">
        <f t="shared" si="17"/>
        <v>0.59407894736842115</v>
      </c>
    </row>
    <row r="241" spans="1:8" x14ac:dyDescent="0.3">
      <c r="A241" s="7">
        <f>'Исходные данные'!H241</f>
        <v>43682</v>
      </c>
      <c r="B241" s="6">
        <f>'Исходные данные'!K241</f>
        <v>34.159999999999997</v>
      </c>
      <c r="C241" s="6">
        <f>'Исходные данные'!L241</f>
        <v>293030</v>
      </c>
      <c r="D241" s="6">
        <f t="shared" si="15"/>
        <v>3.5310553689203692</v>
      </c>
      <c r="E241" s="6">
        <f t="shared" si="18"/>
        <v>0.13262599469496009</v>
      </c>
      <c r="F241" s="6">
        <f t="shared" si="19"/>
        <v>0.12453882578061376</v>
      </c>
      <c r="G241" s="6">
        <f t="shared" si="16"/>
        <v>12.588030271836299</v>
      </c>
      <c r="H241" s="6">
        <f t="shared" si="17"/>
        <v>0.72565789473684195</v>
      </c>
    </row>
    <row r="242" spans="1:8" x14ac:dyDescent="0.3">
      <c r="A242" s="7">
        <f>'Исходные данные'!H242</f>
        <v>43689</v>
      </c>
      <c r="B242" s="6">
        <f>'Исходные данные'!K242</f>
        <v>31.7</v>
      </c>
      <c r="C242" s="6">
        <f>'Исходные данные'!L242</f>
        <v>108090</v>
      </c>
      <c r="D242" s="6">
        <f t="shared" si="15"/>
        <v>3.4563166808832348</v>
      </c>
      <c r="E242" s="6">
        <f t="shared" si="18"/>
        <v>-7.2014051522248171E-2</v>
      </c>
      <c r="F242" s="6">
        <f t="shared" si="19"/>
        <v>-7.4738688037134085E-2</v>
      </c>
      <c r="G242" s="6">
        <f t="shared" si="16"/>
        <v>11.590719492410249</v>
      </c>
      <c r="H242" s="6">
        <f t="shared" si="17"/>
        <v>0.64473684210526327</v>
      </c>
    </row>
    <row r="243" spans="1:8" x14ac:dyDescent="0.3">
      <c r="A243" s="7">
        <f>'Исходные данные'!H243</f>
        <v>43696</v>
      </c>
      <c r="B243" s="6">
        <f>'Исходные данные'!K243</f>
        <v>30.6</v>
      </c>
      <c r="C243" s="6">
        <f>'Исходные данные'!L243</f>
        <v>17570</v>
      </c>
      <c r="D243" s="6">
        <f t="shared" si="15"/>
        <v>3.4210000089583352</v>
      </c>
      <c r="E243" s="6">
        <f t="shared" si="18"/>
        <v>-3.4700315457413186E-2</v>
      </c>
      <c r="F243" s="6">
        <f t="shared" si="19"/>
        <v>-3.5316671924899734E-2</v>
      </c>
      <c r="G243" s="6">
        <f t="shared" si="16"/>
        <v>9.7739481811811437</v>
      </c>
      <c r="H243" s="6">
        <f t="shared" si="17"/>
        <v>0.60855263157894735</v>
      </c>
    </row>
    <row r="244" spans="1:8" x14ac:dyDescent="0.3">
      <c r="A244" s="7">
        <f>'Исходные данные'!H244</f>
        <v>43703</v>
      </c>
      <c r="B244" s="6">
        <f>'Исходные данные'!K244</f>
        <v>31.78</v>
      </c>
      <c r="C244" s="6">
        <f>'Исходные данные'!L244</f>
        <v>109550</v>
      </c>
      <c r="D244" s="6">
        <f t="shared" si="15"/>
        <v>3.45883716110857</v>
      </c>
      <c r="E244" s="6">
        <f t="shared" si="18"/>
        <v>3.8562091503267962E-2</v>
      </c>
      <c r="F244" s="6">
        <f t="shared" si="19"/>
        <v>3.7837152150234914E-2</v>
      </c>
      <c r="G244" s="6">
        <f t="shared" si="16"/>
        <v>11.604136345023612</v>
      </c>
      <c r="H244" s="6">
        <f t="shared" si="17"/>
        <v>0.64736842105263159</v>
      </c>
    </row>
    <row r="245" spans="1:8" x14ac:dyDescent="0.3">
      <c r="A245" s="7">
        <f>'Исходные данные'!H245</f>
        <v>43710</v>
      </c>
      <c r="B245" s="6">
        <f>'Исходные данные'!K245</f>
        <v>35.5</v>
      </c>
      <c r="C245" s="6">
        <f>'Исходные данные'!L245</f>
        <v>213330</v>
      </c>
      <c r="D245" s="6">
        <f t="shared" si="15"/>
        <v>3.5695326964813701</v>
      </c>
      <c r="E245" s="6">
        <f t="shared" si="18"/>
        <v>0.11705475141598486</v>
      </c>
      <c r="F245" s="6">
        <f t="shared" si="19"/>
        <v>0.11069553537280007</v>
      </c>
      <c r="G245" s="6">
        <f t="shared" si="16"/>
        <v>12.270595541545672</v>
      </c>
      <c r="H245" s="6">
        <f t="shared" si="17"/>
        <v>0.76973684210526316</v>
      </c>
    </row>
    <row r="246" spans="1:8" x14ac:dyDescent="0.3">
      <c r="A246" s="7">
        <f>'Исходные данные'!H246</f>
        <v>43717</v>
      </c>
      <c r="B246" s="6">
        <f>'Исходные данные'!K246</f>
        <v>37.479999999999997</v>
      </c>
      <c r="C246" s="6">
        <f>'Исходные данные'!L246</f>
        <v>59320</v>
      </c>
      <c r="D246" s="6">
        <f t="shared" si="15"/>
        <v>3.6238074573702215</v>
      </c>
      <c r="E246" s="6">
        <f t="shared" si="18"/>
        <v>5.5774647887323857E-2</v>
      </c>
      <c r="F246" s="6">
        <f t="shared" si="19"/>
        <v>5.4274760888851172E-2</v>
      </c>
      <c r="G246" s="6">
        <f t="shared" si="16"/>
        <v>10.990701796251868</v>
      </c>
      <c r="H246" s="6">
        <f t="shared" si="17"/>
        <v>0.83486842105263148</v>
      </c>
    </row>
    <row r="247" spans="1:8" x14ac:dyDescent="0.3">
      <c r="A247" s="7">
        <f>'Исходные данные'!H247</f>
        <v>43724</v>
      </c>
      <c r="B247" s="6">
        <f>'Исходные данные'!K247</f>
        <v>35</v>
      </c>
      <c r="C247" s="6">
        <f>'Исходные данные'!L247</f>
        <v>77960</v>
      </c>
      <c r="D247" s="6">
        <f t="shared" si="15"/>
        <v>3.5553480614894135</v>
      </c>
      <c r="E247" s="6">
        <f t="shared" si="18"/>
        <v>-6.6168623265741647E-2</v>
      </c>
      <c r="F247" s="6">
        <f t="shared" si="19"/>
        <v>-6.8459395880807711E-2</v>
      </c>
      <c r="G247" s="6">
        <f t="shared" si="16"/>
        <v>11.263951153621496</v>
      </c>
      <c r="H247" s="6">
        <f t="shared" si="17"/>
        <v>0.75328947368421051</v>
      </c>
    </row>
    <row r="248" spans="1:8" x14ac:dyDescent="0.3">
      <c r="A248" s="7">
        <f>'Исходные данные'!H248</f>
        <v>43731</v>
      </c>
      <c r="B248" s="6">
        <f>'Исходные данные'!K248</f>
        <v>34.659999999999997</v>
      </c>
      <c r="C248" s="6">
        <f>'Исходные данные'!L248</f>
        <v>32760</v>
      </c>
      <c r="D248" s="6">
        <f t="shared" si="15"/>
        <v>3.5455862842874599</v>
      </c>
      <c r="E248" s="6">
        <f t="shared" si="18"/>
        <v>-9.7142857142858124E-3</v>
      </c>
      <c r="F248" s="6">
        <f t="shared" si="19"/>
        <v>-9.7617772019537308E-3</v>
      </c>
      <c r="G248" s="6">
        <f t="shared" si="16"/>
        <v>10.396963537967006</v>
      </c>
      <c r="H248" s="6">
        <f t="shared" si="17"/>
        <v>0.7421052631578946</v>
      </c>
    </row>
    <row r="249" spans="1:8" x14ac:dyDescent="0.3">
      <c r="A249" s="7">
        <f>'Исходные данные'!H249</f>
        <v>43738</v>
      </c>
      <c r="B249" s="6">
        <f>'Исходные данные'!K249</f>
        <v>34.28</v>
      </c>
      <c r="C249" s="6">
        <f>'Исходные данные'!L249</f>
        <v>220160</v>
      </c>
      <c r="D249" s="6">
        <f t="shared" si="15"/>
        <v>3.534562093729579</v>
      </c>
      <c r="E249" s="6">
        <f t="shared" si="18"/>
        <v>-1.0963646855164325E-2</v>
      </c>
      <c r="F249" s="6">
        <f t="shared" si="19"/>
        <v>-1.1024190557880903E-2</v>
      </c>
      <c r="G249" s="6">
        <f t="shared" si="16"/>
        <v>12.302109833727116</v>
      </c>
      <c r="H249" s="6">
        <f t="shared" si="17"/>
        <v>0.72960526315789476</v>
      </c>
    </row>
    <row r="250" spans="1:8" x14ac:dyDescent="0.3">
      <c r="A250" s="7">
        <f>'Исходные данные'!H250</f>
        <v>43745</v>
      </c>
      <c r="B250" s="6">
        <f>'Исходные данные'!K250</f>
        <v>33.72</v>
      </c>
      <c r="C250" s="6">
        <f>'Исходные данные'!L250</f>
        <v>177400</v>
      </c>
      <c r="D250" s="6">
        <f t="shared" si="15"/>
        <v>3.5180911331336548</v>
      </c>
      <c r="E250" s="6">
        <f t="shared" si="18"/>
        <v>-1.6336056009334955E-2</v>
      </c>
      <c r="F250" s="6">
        <f t="shared" si="19"/>
        <v>-1.647096059592441E-2</v>
      </c>
      <c r="G250" s="6">
        <f t="shared" si="16"/>
        <v>12.086162348857616</v>
      </c>
      <c r="H250" s="6">
        <f t="shared" si="17"/>
        <v>0.71118421052631575</v>
      </c>
    </row>
    <row r="251" spans="1:8" x14ac:dyDescent="0.3">
      <c r="A251" s="7">
        <f>'Исходные данные'!H251</f>
        <v>43752</v>
      </c>
      <c r="B251" s="6">
        <f>'Исходные данные'!K251</f>
        <v>32.6</v>
      </c>
      <c r="C251" s="6">
        <f>'Исходные данные'!L251</f>
        <v>56290</v>
      </c>
      <c r="D251" s="6">
        <f t="shared" si="15"/>
        <v>3.4843122883726618</v>
      </c>
      <c r="E251" s="6">
        <f t="shared" si="18"/>
        <v>-3.3214709371292929E-2</v>
      </c>
      <c r="F251" s="6">
        <f t="shared" si="19"/>
        <v>-3.3778844760992639E-2</v>
      </c>
      <c r="G251" s="6">
        <f t="shared" si="16"/>
        <v>10.938272178458073</v>
      </c>
      <c r="H251" s="6">
        <f t="shared" si="17"/>
        <v>0.67434210526315796</v>
      </c>
    </row>
    <row r="252" spans="1:8" x14ac:dyDescent="0.3">
      <c r="A252" s="7">
        <f>'Исходные данные'!H252</f>
        <v>43759</v>
      </c>
      <c r="B252" s="6">
        <f>'Исходные данные'!K252</f>
        <v>34.78</v>
      </c>
      <c r="C252" s="6">
        <f>'Исходные данные'!L252</f>
        <v>90310</v>
      </c>
      <c r="D252" s="6">
        <f t="shared" si="15"/>
        <v>3.5490425089261368</v>
      </c>
      <c r="E252" s="6">
        <f t="shared" si="18"/>
        <v>6.6871165644171768E-2</v>
      </c>
      <c r="F252" s="6">
        <f t="shared" si="19"/>
        <v>6.4730220553475062E-2</v>
      </c>
      <c r="G252" s="6">
        <f t="shared" si="16"/>
        <v>11.411003475244845</v>
      </c>
      <c r="H252" s="6">
        <f t="shared" si="17"/>
        <v>0.74605263157894741</v>
      </c>
    </row>
    <row r="253" spans="1:8" x14ac:dyDescent="0.3">
      <c r="A253" s="7">
        <f>'Исходные данные'!H253</f>
        <v>43766</v>
      </c>
      <c r="B253" s="6">
        <f>'Исходные данные'!K253</f>
        <v>33.44</v>
      </c>
      <c r="C253" s="6">
        <f>'Исходные данные'!L253</f>
        <v>20010</v>
      </c>
      <c r="D253" s="6">
        <f t="shared" si="15"/>
        <v>3.5097527882165007</v>
      </c>
      <c r="E253" s="6">
        <f t="shared" si="18"/>
        <v>-3.8527889591719475E-2</v>
      </c>
      <c r="F253" s="6">
        <f t="shared" si="19"/>
        <v>-3.9289720709636211E-2</v>
      </c>
      <c r="G253" s="6">
        <f t="shared" si="16"/>
        <v>9.9039874275777784</v>
      </c>
      <c r="H253" s="6">
        <f t="shared" si="17"/>
        <v>0.70197368421052619</v>
      </c>
    </row>
    <row r="254" spans="1:8" x14ac:dyDescent="0.3">
      <c r="A254" s="7">
        <f>'Исходные данные'!H254</f>
        <v>43773</v>
      </c>
      <c r="B254" s="6">
        <f>'Исходные данные'!K254</f>
        <v>33.520000000000003</v>
      </c>
      <c r="C254" s="6">
        <f>'Исходные данные'!L254</f>
        <v>31690</v>
      </c>
      <c r="D254" s="6">
        <f t="shared" si="15"/>
        <v>3.5121422756138823</v>
      </c>
      <c r="E254" s="6">
        <f t="shared" si="18"/>
        <v>2.3923444976078172E-3</v>
      </c>
      <c r="F254" s="6">
        <f t="shared" si="19"/>
        <v>2.3894873973814854E-3</v>
      </c>
      <c r="G254" s="6">
        <f t="shared" si="16"/>
        <v>10.363756452684967</v>
      </c>
      <c r="H254" s="6">
        <f t="shared" si="17"/>
        <v>0.70460526315789485</v>
      </c>
    </row>
    <row r="255" spans="1:8" x14ac:dyDescent="0.3">
      <c r="A255" s="7">
        <f>'Исходные данные'!H255</f>
        <v>43780</v>
      </c>
      <c r="B255" s="6">
        <f>'Исходные данные'!K255</f>
        <v>33.9</v>
      </c>
      <c r="C255" s="6">
        <f>'Исходные данные'!L255</f>
        <v>361870</v>
      </c>
      <c r="D255" s="6">
        <f t="shared" si="15"/>
        <v>3.5234150143864045</v>
      </c>
      <c r="E255" s="6">
        <f t="shared" si="18"/>
        <v>1.1336515513126356E-2</v>
      </c>
      <c r="F255" s="6">
        <f t="shared" si="19"/>
        <v>1.1272738772522215E-2</v>
      </c>
      <c r="G255" s="6">
        <f t="shared" si="16"/>
        <v>12.799040310288207</v>
      </c>
      <c r="H255" s="6">
        <f t="shared" si="17"/>
        <v>0.71710526315789469</v>
      </c>
    </row>
    <row r="256" spans="1:8" x14ac:dyDescent="0.3">
      <c r="A256" s="7">
        <f>'Исходные данные'!H256</f>
        <v>43787</v>
      </c>
      <c r="B256" s="6">
        <f>'Исходные данные'!K256</f>
        <v>32.08</v>
      </c>
      <c r="C256" s="6">
        <f>'Исходные данные'!L256</f>
        <v>242140</v>
      </c>
      <c r="D256" s="6">
        <f t="shared" si="15"/>
        <v>3.4682327829983137</v>
      </c>
      <c r="E256" s="6">
        <f t="shared" si="18"/>
        <v>-5.3687315634218302E-2</v>
      </c>
      <c r="F256" s="6">
        <f t="shared" si="19"/>
        <v>-5.5182231388090905E-2</v>
      </c>
      <c r="G256" s="6">
        <f t="shared" si="16"/>
        <v>12.397271350261731</v>
      </c>
      <c r="H256" s="6">
        <f t="shared" si="17"/>
        <v>0.65723684210526312</v>
      </c>
    </row>
    <row r="257" spans="1:8" x14ac:dyDescent="0.3">
      <c r="A257" s="7">
        <f>'Исходные данные'!H257</f>
        <v>43794</v>
      </c>
      <c r="B257" s="6">
        <f>'Исходные данные'!K257</f>
        <v>31</v>
      </c>
      <c r="C257" s="6">
        <f>'Исходные данные'!L257</f>
        <v>192560</v>
      </c>
      <c r="D257" s="6">
        <f t="shared" si="15"/>
        <v>3.4339872044851463</v>
      </c>
      <c r="E257" s="6">
        <f t="shared" si="18"/>
        <v>-3.3665835411471272E-2</v>
      </c>
      <c r="F257" s="6">
        <f t="shared" si="19"/>
        <v>-3.4245578513167459E-2</v>
      </c>
      <c r="G257" s="6">
        <f t="shared" si="16"/>
        <v>12.168163072456954</v>
      </c>
      <c r="H257" s="6">
        <f t="shared" si="17"/>
        <v>0.62171052631578949</v>
      </c>
    </row>
    <row r="258" spans="1:8" x14ac:dyDescent="0.3">
      <c r="A258" s="7">
        <f>'Исходные данные'!H258</f>
        <v>43801</v>
      </c>
      <c r="B258" s="6">
        <f>'Исходные данные'!K258</f>
        <v>30</v>
      </c>
      <c r="C258" s="6">
        <f>'Исходные данные'!L258</f>
        <v>132400</v>
      </c>
      <c r="D258" s="6">
        <f t="shared" si="15"/>
        <v>3.4011973816621555</v>
      </c>
      <c r="E258" s="6">
        <f t="shared" si="18"/>
        <v>-3.2258064516129031E-2</v>
      </c>
      <c r="F258" s="6">
        <f t="shared" si="19"/>
        <v>-3.2789822822990838E-2</v>
      </c>
      <c r="G258" s="6">
        <f t="shared" si="16"/>
        <v>11.793582922485045</v>
      </c>
      <c r="H258" s="6">
        <f t="shared" si="17"/>
        <v>0.58881578947368418</v>
      </c>
    </row>
    <row r="259" spans="1:8" x14ac:dyDescent="0.3">
      <c r="A259" s="7">
        <f>'Исходные данные'!H259</f>
        <v>43808</v>
      </c>
      <c r="B259" s="6">
        <f>'Исходные данные'!K259</f>
        <v>32</v>
      </c>
      <c r="C259" s="6">
        <f>'Исходные данные'!L259</f>
        <v>347220</v>
      </c>
      <c r="D259" s="6">
        <f t="shared" ref="D259:D268" si="20">LN(B259)</f>
        <v>3.4657359027997265</v>
      </c>
      <c r="E259" s="6">
        <f t="shared" si="18"/>
        <v>6.6666666666666666E-2</v>
      </c>
      <c r="F259" s="6">
        <f t="shared" si="19"/>
        <v>6.4538521137571164E-2</v>
      </c>
      <c r="G259" s="6">
        <f t="shared" ref="G259:G268" si="21">LN(C259)</f>
        <v>12.757713863795939</v>
      </c>
      <c r="H259" s="6">
        <f t="shared" ref="H259:H268" si="22" xml:space="preserve"> (B259 - MIN($B$2:$B$268)) / (MAX($B$2:$B$268) - MIN($B$2:$B$268))</f>
        <v>0.65460526315789469</v>
      </c>
    </row>
    <row r="260" spans="1:8" x14ac:dyDescent="0.3">
      <c r="A260" s="7">
        <f>'Исходные данные'!H260</f>
        <v>43815</v>
      </c>
      <c r="B260" s="6">
        <f>'Исходные данные'!K260</f>
        <v>30.06</v>
      </c>
      <c r="C260" s="6">
        <f>'Исходные данные'!L260</f>
        <v>150820</v>
      </c>
      <c r="D260" s="6">
        <f t="shared" si="20"/>
        <v>3.4031953843248286</v>
      </c>
      <c r="E260" s="6">
        <f t="shared" ref="E260:E268" si="23" xml:space="preserve"> (B260 - B259) / (B259)</f>
        <v>-6.062500000000004E-2</v>
      </c>
      <c r="F260" s="6">
        <f t="shared" ref="F260:F268" si="24">LN(E260+1)</f>
        <v>-6.2540518474898152E-2</v>
      </c>
      <c r="G260" s="6">
        <f t="shared" si="21"/>
        <v>11.923842351756639</v>
      </c>
      <c r="H260" s="6">
        <f t="shared" si="22"/>
        <v>0.59078947368421053</v>
      </c>
    </row>
    <row r="261" spans="1:8" x14ac:dyDescent="0.3">
      <c r="A261" s="7">
        <f>'Исходные данные'!H261</f>
        <v>43822</v>
      </c>
      <c r="B261" s="6">
        <f>'Исходные данные'!K261</f>
        <v>29.96</v>
      </c>
      <c r="C261" s="6">
        <f>'Исходные данные'!L261</f>
        <v>39630</v>
      </c>
      <c r="D261" s="6">
        <f t="shared" si="20"/>
        <v>3.3998631586490187</v>
      </c>
      <c r="E261" s="6">
        <f t="shared" si="23"/>
        <v>-3.3266799733864894E-3</v>
      </c>
      <c r="F261" s="6">
        <f t="shared" si="24"/>
        <v>-3.3322256758096789E-3</v>
      </c>
      <c r="G261" s="6">
        <f t="shared" si="21"/>
        <v>10.58734168618448</v>
      </c>
      <c r="H261" s="6">
        <f t="shared" si="22"/>
        <v>0.58750000000000002</v>
      </c>
    </row>
    <row r="262" spans="1:8" x14ac:dyDescent="0.3">
      <c r="A262" s="7">
        <f>'Исходные данные'!H262</f>
        <v>43829</v>
      </c>
      <c r="B262" s="6">
        <f>'Исходные данные'!K262</f>
        <v>29.78</v>
      </c>
      <c r="C262" s="6">
        <f>'Исходные данные'!L262</f>
        <v>38600</v>
      </c>
      <c r="D262" s="6">
        <f t="shared" si="20"/>
        <v>3.3938370272558629</v>
      </c>
      <c r="E262" s="6">
        <f t="shared" si="23"/>
        <v>-6.0080106809078677E-3</v>
      </c>
      <c r="F262" s="6">
        <f t="shared" si="24"/>
        <v>-6.0261313931557637E-3</v>
      </c>
      <c r="G262" s="6">
        <f t="shared" si="21"/>
        <v>10.561007555452923</v>
      </c>
      <c r="H262" s="6">
        <f t="shared" si="22"/>
        <v>0.58157894736842108</v>
      </c>
    </row>
    <row r="263" spans="1:8" x14ac:dyDescent="0.3">
      <c r="A263" s="7">
        <f>'Исходные данные'!H263</f>
        <v>43836</v>
      </c>
      <c r="B263" s="6">
        <f>'Исходные данные'!K263</f>
        <v>29.92</v>
      </c>
      <c r="C263" s="6">
        <f>'Исходные данные'!L263</f>
        <v>39010</v>
      </c>
      <c r="D263" s="6">
        <f t="shared" si="20"/>
        <v>3.3985271531062766</v>
      </c>
      <c r="E263" s="6">
        <f t="shared" si="23"/>
        <v>4.7011417058428666E-3</v>
      </c>
      <c r="F263" s="6">
        <f t="shared" si="24"/>
        <v>4.6901258504136239E-3</v>
      </c>
      <c r="G263" s="6">
        <f t="shared" si="21"/>
        <v>10.571573302500703</v>
      </c>
      <c r="H263" s="6">
        <f t="shared" si="22"/>
        <v>0.58618421052631586</v>
      </c>
    </row>
    <row r="264" spans="1:8" x14ac:dyDescent="0.3">
      <c r="A264" s="7">
        <f>'Исходные данные'!H264</f>
        <v>43843</v>
      </c>
      <c r="B264" s="6">
        <f>'Исходные данные'!K264</f>
        <v>31.42</v>
      </c>
      <c r="C264" s="6">
        <f>'Исходные данные'!L264</f>
        <v>293210</v>
      </c>
      <c r="D264" s="6">
        <f t="shared" si="20"/>
        <v>3.4474446328274753</v>
      </c>
      <c r="E264" s="6">
        <f t="shared" si="23"/>
        <v>5.0133689839572192E-2</v>
      </c>
      <c r="F264" s="6">
        <f t="shared" si="24"/>
        <v>4.8917479721198531E-2</v>
      </c>
      <c r="G264" s="6">
        <f t="shared" si="21"/>
        <v>12.588644354825028</v>
      </c>
      <c r="H264" s="6">
        <f t="shared" si="22"/>
        <v>0.63552631578947372</v>
      </c>
    </row>
    <row r="265" spans="1:8" x14ac:dyDescent="0.3">
      <c r="A265" s="7">
        <f>'Исходные данные'!H265</f>
        <v>43850</v>
      </c>
      <c r="B265" s="6">
        <f>'Исходные данные'!K265</f>
        <v>31.46</v>
      </c>
      <c r="C265" s="6">
        <f>'Исходные данные'!L265</f>
        <v>445840</v>
      </c>
      <c r="D265" s="6">
        <f t="shared" si="20"/>
        <v>3.4487168976301317</v>
      </c>
      <c r="E265" s="6">
        <f t="shared" si="23"/>
        <v>1.2730744748567519E-3</v>
      </c>
      <c r="F265" s="6">
        <f t="shared" si="24"/>
        <v>1.2722648026566937E-3</v>
      </c>
      <c r="G265" s="6">
        <f t="shared" si="21"/>
        <v>13.007715422243418</v>
      </c>
      <c r="H265" s="6">
        <f t="shared" si="22"/>
        <v>0.63684210526315788</v>
      </c>
    </row>
    <row r="266" spans="1:8" x14ac:dyDescent="0.3">
      <c r="A266" s="7">
        <f>'Исходные данные'!H266</f>
        <v>43857</v>
      </c>
      <c r="B266" s="6">
        <f>'Исходные данные'!K266</f>
        <v>31.04</v>
      </c>
      <c r="C266" s="6">
        <f>'Исходные данные'!L266</f>
        <v>325190</v>
      </c>
      <c r="D266" s="6">
        <f t="shared" si="20"/>
        <v>3.435276695315018</v>
      </c>
      <c r="E266" s="6">
        <f t="shared" si="23"/>
        <v>-1.3350286077558858E-2</v>
      </c>
      <c r="F266" s="6">
        <f t="shared" si="24"/>
        <v>-1.3440202315113798E-2</v>
      </c>
      <c r="G266" s="6">
        <f t="shared" si="21"/>
        <v>12.692164905875488</v>
      </c>
      <c r="H266" s="6">
        <f t="shared" si="22"/>
        <v>0.62302631578947365</v>
      </c>
    </row>
    <row r="267" spans="1:8" x14ac:dyDescent="0.3">
      <c r="A267" s="7">
        <f>'Исходные данные'!H267</f>
        <v>43864</v>
      </c>
      <c r="B267" s="6">
        <f>'Исходные данные'!K267</f>
        <v>32.44</v>
      </c>
      <c r="C267" s="6">
        <f>'Исходные данные'!L267</f>
        <v>197650</v>
      </c>
      <c r="D267" s="6">
        <f t="shared" si="20"/>
        <v>3.4793922292472121</v>
      </c>
      <c r="E267" s="6">
        <f t="shared" si="23"/>
        <v>4.5103092783505112E-2</v>
      </c>
      <c r="F267" s="6">
        <f t="shared" si="24"/>
        <v>4.411553393219423E-2</v>
      </c>
      <c r="G267" s="6">
        <f t="shared" si="21"/>
        <v>12.194253068724832</v>
      </c>
      <c r="H267" s="6">
        <f t="shared" si="22"/>
        <v>0.669078947368421</v>
      </c>
    </row>
    <row r="268" spans="1:8" x14ac:dyDescent="0.3">
      <c r="A268" s="7">
        <f>'Исходные данные'!H268</f>
        <v>43871</v>
      </c>
      <c r="B268" s="6">
        <f>'Исходные данные'!K268</f>
        <v>31.3</v>
      </c>
      <c r="C268" s="6">
        <f>'Исходные данные'!L268</f>
        <v>247680</v>
      </c>
      <c r="D268" s="6">
        <f t="shared" si="20"/>
        <v>3.4436180975461075</v>
      </c>
      <c r="E268" s="6">
        <f t="shared" si="23"/>
        <v>-3.5141800246609033E-2</v>
      </c>
      <c r="F268" s="6">
        <f t="shared" si="24"/>
        <v>-3.5774131701104578E-2</v>
      </c>
      <c r="G268" s="6">
        <f t="shared" si="21"/>
        <v>12.419892869383499</v>
      </c>
      <c r="H268" s="6">
        <f t="shared" si="22"/>
        <v>0.63157894736842113</v>
      </c>
    </row>
  </sheetData>
  <mergeCells count="1">
    <mergeCell ref="J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FDF4-A37D-4A6E-9157-1EF87A82C654}">
  <dimension ref="A1:K268"/>
  <sheetViews>
    <sheetView topLeftCell="F1" workbookViewId="0">
      <selection activeCell="I2" sqref="I2"/>
    </sheetView>
  </sheetViews>
  <sheetFormatPr defaultRowHeight="14.4" x14ac:dyDescent="0.3"/>
  <cols>
    <col min="1" max="1" width="14.33203125" customWidth="1"/>
    <col min="2" max="2" width="11.33203125" customWidth="1"/>
    <col min="3" max="3" width="14.33203125" customWidth="1"/>
    <col min="4" max="4" width="25" customWidth="1"/>
    <col min="5" max="5" width="13.6640625" customWidth="1"/>
    <col min="6" max="6" width="27.6640625" customWidth="1"/>
    <col min="7" max="7" width="31.44140625" customWidth="1"/>
    <col min="8" max="8" width="26.109375" customWidth="1"/>
    <col min="10" max="10" width="23.109375" bestFit="1" customWidth="1"/>
    <col min="11" max="11" width="24" customWidth="1"/>
  </cols>
  <sheetData>
    <row r="1" spans="1:11" x14ac:dyDescent="0.3">
      <c r="A1" s="6" t="str">
        <f>'Исходные данные'!H1</f>
        <v>&lt;DATE&gt;</v>
      </c>
      <c r="B1" s="6" t="str">
        <f>'МРСК СК'!B1</f>
        <v>&lt;CLOSE&gt;</v>
      </c>
      <c r="C1" s="6" t="str">
        <f>'МРСК СК'!C1</f>
        <v>&lt;VOL&gt;</v>
      </c>
      <c r="D1" s="6" t="str">
        <f>'МРСК СК'!D1</f>
        <v>Логарифм цены закрытия</v>
      </c>
      <c r="E1" s="6" t="str">
        <f>'МРСК СК'!E1</f>
        <v>Доходность</v>
      </c>
      <c r="F1" s="6" t="str">
        <f>'МРСК СК'!F1</f>
        <v>Логдоходность</v>
      </c>
      <c r="G1" s="6" t="str">
        <f>'МРСК СК'!G1</f>
        <v>Логарифм объёмов торгов</v>
      </c>
      <c r="H1" s="6" t="str">
        <f>'МРСК СК'!H1</f>
        <v>Относительная цена</v>
      </c>
    </row>
    <row r="2" spans="1:11" ht="15" thickBot="1" x14ac:dyDescent="0.35">
      <c r="A2" s="7">
        <f>'Исходные данные'!H2</f>
        <v>42009</v>
      </c>
      <c r="B2" s="6">
        <f>'Исходные данные'!M2</f>
        <v>206.6</v>
      </c>
      <c r="C2" s="6">
        <f>'Исходные данные'!N2</f>
        <v>16744950</v>
      </c>
      <c r="D2" s="6">
        <f>LN(B2)</f>
        <v>5.3307845566855381</v>
      </c>
      <c r="E2" s="6"/>
      <c r="F2" s="6"/>
      <c r="G2" s="6">
        <f>LN(C2)</f>
        <v>16.633607278240024</v>
      </c>
      <c r="H2" s="6">
        <f xml:space="preserve"> (B2 - MIN($B$2:$B$268)) / (MAX($B$2:$B$268) - MIN($B$2:$B$268))</f>
        <v>0</v>
      </c>
    </row>
    <row r="3" spans="1:11" x14ac:dyDescent="0.3">
      <c r="A3" s="7">
        <f>'Исходные данные'!H3</f>
        <v>42016</v>
      </c>
      <c r="B3" s="6">
        <f>'Исходные данные'!M3</f>
        <v>226</v>
      </c>
      <c r="C3" s="6">
        <f>'Исходные данные'!N3</f>
        <v>24348990</v>
      </c>
      <c r="D3" s="6">
        <f t="shared" ref="D3:D66" si="0">LN(B3)</f>
        <v>5.4205349992722862</v>
      </c>
      <c r="E3" s="6">
        <f xml:space="preserve"> (B3 - B2) / (B2)</f>
        <v>9.3901258470474383E-2</v>
      </c>
      <c r="F3" s="6">
        <f>LN(E3+1)</f>
        <v>8.9750442586747733E-2</v>
      </c>
      <c r="G3" s="6">
        <f t="shared" ref="G3:G66" si="1">LN(C3)</f>
        <v>17.008000928193194</v>
      </c>
      <c r="H3" s="6">
        <f t="shared" ref="H3:H66" si="2" xml:space="preserve"> (B3 - MIN($B$2:$B$268)) / (MAX($B$2:$B$268) - MIN($B$2:$B$268))</f>
        <v>6.5452091767881262E-2</v>
      </c>
      <c r="J3" s="154" t="s">
        <v>37</v>
      </c>
      <c r="K3" s="154"/>
    </row>
    <row r="4" spans="1:11" x14ac:dyDescent="0.3">
      <c r="A4" s="7">
        <f>'Исходные данные'!H4</f>
        <v>42023</v>
      </c>
      <c r="B4" s="6">
        <f>'Исходные данные'!M4</f>
        <v>243.9</v>
      </c>
      <c r="C4" s="6">
        <f>'Исходные данные'!N4</f>
        <v>40152220</v>
      </c>
      <c r="D4" s="6">
        <f t="shared" si="0"/>
        <v>5.4967583052218743</v>
      </c>
      <c r="E4" s="6">
        <f t="shared" ref="E4:E67" si="3" xml:space="preserve"> (B4 - B3) / (B3)</f>
        <v>7.9203539823008873E-2</v>
      </c>
      <c r="F4" s="6">
        <f t="shared" ref="F4:F67" si="4">LN(E4+1)</f>
        <v>7.6223305949588746E-2</v>
      </c>
      <c r="G4" s="6">
        <f t="shared" si="1"/>
        <v>17.508188289481016</v>
      </c>
      <c r="H4" s="6">
        <f t="shared" si="2"/>
        <v>0.12584345479082326</v>
      </c>
      <c r="J4" s="11" t="s">
        <v>22</v>
      </c>
      <c r="K4" s="11">
        <v>16.787181801891769</v>
      </c>
    </row>
    <row r="5" spans="1:11" x14ac:dyDescent="0.3">
      <c r="A5" s="7">
        <f>'Исходные данные'!H5</f>
        <v>42030</v>
      </c>
      <c r="B5" s="6">
        <f>'Исходные данные'!M5</f>
        <v>229.35</v>
      </c>
      <c r="C5" s="6">
        <f>'Исходные данные'!N5</f>
        <v>28373270</v>
      </c>
      <c r="D5" s="6">
        <f t="shared" si="0"/>
        <v>5.4352492210431809</v>
      </c>
      <c r="E5" s="6">
        <f t="shared" si="3"/>
        <v>-5.9655596555965605E-2</v>
      </c>
      <c r="F5" s="6">
        <f t="shared" si="4"/>
        <v>-6.1509084178693683E-2</v>
      </c>
      <c r="G5" s="6">
        <f t="shared" si="1"/>
        <v>17.16095806274415</v>
      </c>
      <c r="H5" s="6">
        <f t="shared" si="2"/>
        <v>7.6754385964912283E-2</v>
      </c>
      <c r="J5" s="11" t="s">
        <v>23</v>
      </c>
      <c r="K5" s="11">
        <v>2.4510331357171764E-2</v>
      </c>
    </row>
    <row r="6" spans="1:11" x14ac:dyDescent="0.3">
      <c r="A6" s="7">
        <f>'Исходные данные'!H6</f>
        <v>42037</v>
      </c>
      <c r="B6" s="6">
        <f>'Исходные данные'!M6</f>
        <v>261</v>
      </c>
      <c r="C6" s="6">
        <f>'Исходные данные'!N6</f>
        <v>50788050</v>
      </c>
      <c r="D6" s="6">
        <f t="shared" si="0"/>
        <v>5.5645204073226937</v>
      </c>
      <c r="E6" s="6">
        <f t="shared" si="3"/>
        <v>0.13799869195552653</v>
      </c>
      <c r="F6" s="6">
        <f t="shared" si="4"/>
        <v>0.12927118627951242</v>
      </c>
      <c r="G6" s="6">
        <f t="shared" si="1"/>
        <v>17.74317164865586</v>
      </c>
      <c r="H6" s="6">
        <f t="shared" si="2"/>
        <v>0.18353576248313094</v>
      </c>
      <c r="J6" s="11" t="s">
        <v>24</v>
      </c>
      <c r="K6" s="11">
        <v>16.801780201719602</v>
      </c>
    </row>
    <row r="7" spans="1:11" x14ac:dyDescent="0.3">
      <c r="A7" s="7">
        <f>'Исходные данные'!H7</f>
        <v>42044</v>
      </c>
      <c r="B7" s="6">
        <f>'Исходные данные'!M7</f>
        <v>290.2</v>
      </c>
      <c r="C7" s="6">
        <f>'Исходные данные'!N7</f>
        <v>45113430</v>
      </c>
      <c r="D7" s="6">
        <f t="shared" si="0"/>
        <v>5.6705703404500873</v>
      </c>
      <c r="E7" s="6">
        <f t="shared" si="3"/>
        <v>0.11187739463601529</v>
      </c>
      <c r="F7" s="6">
        <f t="shared" si="4"/>
        <v>0.10604993312739396</v>
      </c>
      <c r="G7" s="6">
        <f t="shared" si="1"/>
        <v>17.624690542849535</v>
      </c>
      <c r="H7" s="6">
        <f t="shared" si="2"/>
        <v>0.28205128205128205</v>
      </c>
      <c r="J7" s="11" t="s">
        <v>25</v>
      </c>
      <c r="K7" s="11" t="e">
        <v>#N/A</v>
      </c>
    </row>
    <row r="8" spans="1:11" x14ac:dyDescent="0.3">
      <c r="A8" s="7">
        <f>'Исходные данные'!H8</f>
        <v>42051</v>
      </c>
      <c r="B8" s="6">
        <f>'Исходные данные'!M8</f>
        <v>274</v>
      </c>
      <c r="C8" s="6">
        <f>'Исходные данные'!N8</f>
        <v>33443300</v>
      </c>
      <c r="D8" s="6">
        <f t="shared" si="0"/>
        <v>5.6131281063880705</v>
      </c>
      <c r="E8" s="6">
        <f t="shared" si="3"/>
        <v>-5.5823569951757371E-2</v>
      </c>
      <c r="F8" s="6">
        <f t="shared" si="4"/>
        <v>-5.7442234062017254E-2</v>
      </c>
      <c r="G8" s="6">
        <f t="shared" si="1"/>
        <v>17.325362025522335</v>
      </c>
      <c r="H8" s="6">
        <f t="shared" si="2"/>
        <v>0.22739541160593796</v>
      </c>
      <c r="J8" s="11" t="s">
        <v>26</v>
      </c>
      <c r="K8" s="11">
        <v>0.4005021144072044</v>
      </c>
    </row>
    <row r="9" spans="1:11" x14ac:dyDescent="0.3">
      <c r="A9" s="7">
        <f>'Исходные данные'!H9</f>
        <v>42058</v>
      </c>
      <c r="B9" s="6">
        <f>'Исходные данные'!M9</f>
        <v>265.85000000000002</v>
      </c>
      <c r="C9" s="6">
        <f>'Исходные данные'!N9</f>
        <v>16990430</v>
      </c>
      <c r="D9" s="6">
        <f t="shared" si="0"/>
        <v>5.5829322399503472</v>
      </c>
      <c r="E9" s="6">
        <f t="shared" si="3"/>
        <v>-2.9744525547445173E-2</v>
      </c>
      <c r="F9" s="6">
        <f t="shared" si="4"/>
        <v>-3.01958664377227E-2</v>
      </c>
      <c r="G9" s="6">
        <f t="shared" si="1"/>
        <v>16.648160802333145</v>
      </c>
      <c r="H9" s="6">
        <f t="shared" si="2"/>
        <v>0.19989878542510134</v>
      </c>
      <c r="J9" s="11" t="s">
        <v>27</v>
      </c>
      <c r="K9" s="11">
        <v>0.16040194364464144</v>
      </c>
    </row>
    <row r="10" spans="1:11" x14ac:dyDescent="0.3">
      <c r="A10" s="7">
        <f>'Исходные данные'!H10</f>
        <v>42065</v>
      </c>
      <c r="B10" s="6">
        <f>'Исходные данные'!M10</f>
        <v>263.5</v>
      </c>
      <c r="C10" s="6">
        <f>'Исходные данные'!N10</f>
        <v>27250700</v>
      </c>
      <c r="D10" s="6">
        <f t="shared" si="0"/>
        <v>5.574053367981417</v>
      </c>
      <c r="E10" s="6">
        <f t="shared" si="3"/>
        <v>-8.8395711867595358E-3</v>
      </c>
      <c r="F10" s="6">
        <f t="shared" si="4"/>
        <v>-8.8788719689305087E-3</v>
      </c>
      <c r="G10" s="6">
        <f t="shared" si="1"/>
        <v>17.120589766816988</v>
      </c>
      <c r="H10" s="6">
        <f t="shared" si="2"/>
        <v>0.19197031039136306</v>
      </c>
      <c r="J10" s="11" t="s">
        <v>28</v>
      </c>
      <c r="K10" s="11">
        <v>1.5555536389606996</v>
      </c>
    </row>
    <row r="11" spans="1:11" x14ac:dyDescent="0.3">
      <c r="A11" s="7">
        <f>'Исходные данные'!H11</f>
        <v>42072</v>
      </c>
      <c r="B11" s="6">
        <f>'Исходные данные'!M11</f>
        <v>241.3</v>
      </c>
      <c r="C11" s="6">
        <f>'Исходные данные'!N11</f>
        <v>17631750</v>
      </c>
      <c r="D11" s="6">
        <f t="shared" si="0"/>
        <v>5.4860409726309864</v>
      </c>
      <c r="E11" s="6">
        <f t="shared" si="3"/>
        <v>-8.425047438330166E-2</v>
      </c>
      <c r="F11" s="6">
        <f t="shared" si="4"/>
        <v>-8.8012395350430941E-2</v>
      </c>
      <c r="G11" s="6">
        <f t="shared" si="1"/>
        <v>16.685211812068378</v>
      </c>
      <c r="H11" s="6">
        <f t="shared" si="2"/>
        <v>0.11707152496626187</v>
      </c>
      <c r="J11" s="11" t="s">
        <v>29</v>
      </c>
      <c r="K11" s="11">
        <v>-0.21468006963542494</v>
      </c>
    </row>
    <row r="12" spans="1:11" x14ac:dyDescent="0.3">
      <c r="A12" s="7">
        <f>'Исходные данные'!H12</f>
        <v>42079</v>
      </c>
      <c r="B12" s="6">
        <f>'Исходные данные'!M12</f>
        <v>239.3</v>
      </c>
      <c r="C12" s="6">
        <f>'Исходные данные'!N12</f>
        <v>26034870</v>
      </c>
      <c r="D12" s="6">
        <f t="shared" si="0"/>
        <v>5.477717994914328</v>
      </c>
      <c r="E12" s="6">
        <f t="shared" si="3"/>
        <v>-8.2884376295068382E-3</v>
      </c>
      <c r="F12" s="6">
        <f t="shared" si="4"/>
        <v>-8.3229777166583894E-3</v>
      </c>
      <c r="G12" s="6">
        <f t="shared" si="1"/>
        <v>17.07494735128839</v>
      </c>
      <c r="H12" s="6">
        <f t="shared" si="2"/>
        <v>0.11032388663967618</v>
      </c>
      <c r="J12" s="11" t="s">
        <v>30</v>
      </c>
      <c r="K12" s="11">
        <v>3.2232881164145688</v>
      </c>
    </row>
    <row r="13" spans="1:11" x14ac:dyDescent="0.3">
      <c r="A13" s="7">
        <f>'Исходные данные'!H13</f>
        <v>42086</v>
      </c>
      <c r="B13" s="6">
        <f>'Исходные данные'!M13</f>
        <v>237.25</v>
      </c>
      <c r="C13" s="6">
        <f>'Исходные данные'!N13</f>
        <v>25466880</v>
      </c>
      <c r="D13" s="6">
        <f t="shared" si="0"/>
        <v>5.4691144374900373</v>
      </c>
      <c r="E13" s="6">
        <f t="shared" si="3"/>
        <v>-8.5666527371500677E-3</v>
      </c>
      <c r="F13" s="6">
        <f t="shared" si="4"/>
        <v>-8.6035574242904443E-3</v>
      </c>
      <c r="G13" s="6">
        <f t="shared" si="1"/>
        <v>17.052889342396902</v>
      </c>
      <c r="H13" s="6">
        <f t="shared" si="2"/>
        <v>0.10340755735492581</v>
      </c>
      <c r="J13" s="11" t="s">
        <v>31</v>
      </c>
      <c r="K13" s="11">
        <v>14.967366571027426</v>
      </c>
    </row>
    <row r="14" spans="1:11" x14ac:dyDescent="0.3">
      <c r="A14" s="7">
        <f>'Исходные данные'!H14</f>
        <v>42093</v>
      </c>
      <c r="B14" s="6">
        <f>'Исходные данные'!M14</f>
        <v>263.7</v>
      </c>
      <c r="C14" s="6">
        <f>'Исходные данные'!N14</f>
        <v>23382240</v>
      </c>
      <c r="D14" s="6">
        <f t="shared" si="0"/>
        <v>5.5748120933592409</v>
      </c>
      <c r="E14" s="6">
        <f t="shared" si="3"/>
        <v>0.11148577449947308</v>
      </c>
      <c r="F14" s="6">
        <f t="shared" si="4"/>
        <v>0.1056976558692037</v>
      </c>
      <c r="G14" s="6">
        <f t="shared" si="1"/>
        <v>16.9674873178021</v>
      </c>
      <c r="H14" s="6">
        <f t="shared" si="2"/>
        <v>0.19264507422402158</v>
      </c>
      <c r="J14" s="11" t="s">
        <v>32</v>
      </c>
      <c r="K14" s="11">
        <v>18.190654687441995</v>
      </c>
    </row>
    <row r="15" spans="1:11" x14ac:dyDescent="0.3">
      <c r="A15" s="7">
        <f>'Исходные данные'!H15</f>
        <v>42100</v>
      </c>
      <c r="B15" s="6">
        <f>'Исходные данные'!M15</f>
        <v>256.95</v>
      </c>
      <c r="C15" s="6">
        <f>'Исходные данные'!N15</f>
        <v>23064140</v>
      </c>
      <c r="D15" s="6">
        <f t="shared" si="0"/>
        <v>5.5488815134382383</v>
      </c>
      <c r="E15" s="6">
        <f t="shared" si="3"/>
        <v>-2.5597269624573381E-2</v>
      </c>
      <c r="F15" s="6">
        <f t="shared" si="4"/>
        <v>-2.5930579921002447E-2</v>
      </c>
      <c r="G15" s="6">
        <f t="shared" si="1"/>
        <v>16.953789588347856</v>
      </c>
      <c r="H15" s="6">
        <f t="shared" si="2"/>
        <v>0.16987179487179488</v>
      </c>
      <c r="J15" s="11" t="s">
        <v>33</v>
      </c>
      <c r="K15" s="11">
        <v>4482.1775411051021</v>
      </c>
    </row>
    <row r="16" spans="1:11" ht="15" thickBot="1" x14ac:dyDescent="0.35">
      <c r="A16" s="7">
        <f>'Исходные данные'!H16</f>
        <v>42107</v>
      </c>
      <c r="B16" s="6">
        <f>'Исходные данные'!M16</f>
        <v>256</v>
      </c>
      <c r="C16" s="6">
        <f>'Исходные данные'!N16</f>
        <v>23437830</v>
      </c>
      <c r="D16" s="6">
        <f t="shared" si="0"/>
        <v>5.5451774444795623</v>
      </c>
      <c r="E16" s="6">
        <f t="shared" si="3"/>
        <v>-3.6972173574624971E-3</v>
      </c>
      <c r="F16" s="6">
        <f t="shared" si="4"/>
        <v>-3.7040689586761238E-3</v>
      </c>
      <c r="G16" s="6">
        <f t="shared" si="1"/>
        <v>16.969861941595781</v>
      </c>
      <c r="H16" s="6">
        <f t="shared" si="2"/>
        <v>0.16666666666666669</v>
      </c>
      <c r="J16" s="12" t="s">
        <v>34</v>
      </c>
      <c r="K16" s="12">
        <v>267</v>
      </c>
    </row>
    <row r="17" spans="1:8" x14ac:dyDescent="0.3">
      <c r="A17" s="7">
        <f>'Исходные данные'!H17</f>
        <v>42114</v>
      </c>
      <c r="B17" s="6">
        <f>'Исходные данные'!M17</f>
        <v>258.2</v>
      </c>
      <c r="C17" s="6">
        <f>'Исходные данные'!N17</f>
        <v>23918690</v>
      </c>
      <c r="D17" s="6">
        <f t="shared" si="0"/>
        <v>5.553734478412542</v>
      </c>
      <c r="E17" s="6">
        <f t="shared" si="3"/>
        <v>8.5937499999999556E-3</v>
      </c>
      <c r="F17" s="6">
        <f t="shared" si="4"/>
        <v>8.5570339329796054E-3</v>
      </c>
      <c r="G17" s="6">
        <f t="shared" si="1"/>
        <v>16.990170719660711</v>
      </c>
      <c r="H17" s="6">
        <f t="shared" si="2"/>
        <v>0.17408906882591094</v>
      </c>
    </row>
    <row r="18" spans="1:8" x14ac:dyDescent="0.3">
      <c r="A18" s="7">
        <f>'Исходные данные'!H18</f>
        <v>42121</v>
      </c>
      <c r="B18" s="6">
        <f>'Исходные данные'!M18</f>
        <v>256.5</v>
      </c>
      <c r="C18" s="6">
        <f>'Исходные данные'!N18</f>
        <v>11068200</v>
      </c>
      <c r="D18" s="6">
        <f t="shared" si="0"/>
        <v>5.547128664610824</v>
      </c>
      <c r="E18" s="6">
        <f t="shared" si="3"/>
        <v>-6.5840433772269124E-3</v>
      </c>
      <c r="F18" s="6">
        <f t="shared" si="4"/>
        <v>-6.6058138017178998E-3</v>
      </c>
      <c r="G18" s="6">
        <f t="shared" si="1"/>
        <v>16.219586689837726</v>
      </c>
      <c r="H18" s="6">
        <f t="shared" si="2"/>
        <v>0.16835357624831312</v>
      </c>
    </row>
    <row r="19" spans="1:8" x14ac:dyDescent="0.3">
      <c r="A19" s="7">
        <f>'Исходные данные'!H19</f>
        <v>42128</v>
      </c>
      <c r="B19" s="6">
        <f>'Исходные данные'!M19</f>
        <v>259.45</v>
      </c>
      <c r="C19" s="6">
        <f>'Исходные данные'!N19</f>
        <v>15040370</v>
      </c>
      <c r="D19" s="6">
        <f t="shared" si="0"/>
        <v>5.5585640058137482</v>
      </c>
      <c r="E19" s="6">
        <f t="shared" si="3"/>
        <v>1.1500974658869352E-2</v>
      </c>
      <c r="F19" s="6">
        <f t="shared" si="4"/>
        <v>1.1435341202924476E-2</v>
      </c>
      <c r="G19" s="6">
        <f t="shared" si="1"/>
        <v>16.526248477247197</v>
      </c>
      <c r="H19" s="6">
        <f t="shared" si="2"/>
        <v>0.17830634278002699</v>
      </c>
    </row>
    <row r="20" spans="1:8" x14ac:dyDescent="0.3">
      <c r="A20" s="7">
        <f>'Исходные данные'!H20</f>
        <v>42135</v>
      </c>
      <c r="B20" s="6">
        <f>'Исходные данные'!M20</f>
        <v>257.45</v>
      </c>
      <c r="C20" s="6">
        <f>'Исходные данные'!N20</f>
        <v>10933430</v>
      </c>
      <c r="D20" s="6">
        <f t="shared" si="0"/>
        <v>5.55082552649215</v>
      </c>
      <c r="E20" s="6">
        <f t="shared" si="3"/>
        <v>-7.7086143765658123E-3</v>
      </c>
      <c r="F20" s="6">
        <f t="shared" si="4"/>
        <v>-7.7384793215982423E-3</v>
      </c>
      <c r="G20" s="6">
        <f t="shared" si="1"/>
        <v>16.207335626110591</v>
      </c>
      <c r="H20" s="6">
        <f t="shared" si="2"/>
        <v>0.17155870445344129</v>
      </c>
    </row>
    <row r="21" spans="1:8" x14ac:dyDescent="0.3">
      <c r="A21" s="7">
        <f>'Исходные данные'!H21</f>
        <v>42142</v>
      </c>
      <c r="B21" s="6">
        <f>'Исходные данные'!M21</f>
        <v>249.9</v>
      </c>
      <c r="C21" s="6">
        <f>'Исходные данные'!N21</f>
        <v>13093990</v>
      </c>
      <c r="D21" s="6">
        <f t="shared" si="0"/>
        <v>5.5210608378409063</v>
      </c>
      <c r="E21" s="6">
        <f t="shared" si="3"/>
        <v>-2.932608273451149E-2</v>
      </c>
      <c r="F21" s="6">
        <f t="shared" si="4"/>
        <v>-2.976468865124365E-2</v>
      </c>
      <c r="G21" s="6">
        <f t="shared" si="1"/>
        <v>16.387663904274312</v>
      </c>
      <c r="H21" s="6">
        <f t="shared" si="2"/>
        <v>0.14608636977058034</v>
      </c>
    </row>
    <row r="22" spans="1:8" x14ac:dyDescent="0.3">
      <c r="A22" s="7">
        <f>'Исходные данные'!H22</f>
        <v>42149</v>
      </c>
      <c r="B22" s="6">
        <f>'Исходные данные'!M22</f>
        <v>234</v>
      </c>
      <c r="C22" s="6">
        <f>'Исходные данные'!N22</f>
        <v>16062840</v>
      </c>
      <c r="D22" s="6">
        <f t="shared" si="0"/>
        <v>5.4553211153577017</v>
      </c>
      <c r="E22" s="6">
        <f t="shared" si="3"/>
        <v>-6.3625450180072055E-2</v>
      </c>
      <c r="F22" s="6">
        <f t="shared" si="4"/>
        <v>-6.5739722483205282E-2</v>
      </c>
      <c r="G22" s="6">
        <f t="shared" si="1"/>
        <v>16.592019087710863</v>
      </c>
      <c r="H22" s="6">
        <f t="shared" si="2"/>
        <v>9.2442645074224047E-2</v>
      </c>
    </row>
    <row r="23" spans="1:8" x14ac:dyDescent="0.3">
      <c r="A23" s="7">
        <f>'Исходные данные'!H23</f>
        <v>42156</v>
      </c>
      <c r="B23" s="6">
        <f>'Исходные данные'!M23</f>
        <v>236.75</v>
      </c>
      <c r="C23" s="6">
        <f>'Исходные данные'!N23</f>
        <v>17300750</v>
      </c>
      <c r="D23" s="6">
        <f t="shared" si="0"/>
        <v>5.4670047320661874</v>
      </c>
      <c r="E23" s="6">
        <f t="shared" si="3"/>
        <v>1.1752136752136752E-2</v>
      </c>
      <c r="F23" s="6">
        <f t="shared" si="4"/>
        <v>1.1683616708486156E-2</v>
      </c>
      <c r="G23" s="6">
        <f t="shared" si="1"/>
        <v>16.666260411129468</v>
      </c>
      <c r="H23" s="6">
        <f t="shared" si="2"/>
        <v>0.10172064777327938</v>
      </c>
    </row>
    <row r="24" spans="1:8" x14ac:dyDescent="0.3">
      <c r="A24" s="7">
        <f>'Исходные данные'!H24</f>
        <v>42163</v>
      </c>
      <c r="B24" s="6">
        <f>'Исходные данные'!M24</f>
        <v>245.2</v>
      </c>
      <c r="C24" s="6">
        <f>'Исходные данные'!N24</f>
        <v>16388720</v>
      </c>
      <c r="D24" s="6">
        <f t="shared" si="0"/>
        <v>5.5020742040620565</v>
      </c>
      <c r="E24" s="6">
        <f t="shared" si="3"/>
        <v>3.5691657866948209E-2</v>
      </c>
      <c r="F24" s="6">
        <f t="shared" si="4"/>
        <v>3.5069471995868622E-2</v>
      </c>
      <c r="G24" s="6">
        <f t="shared" si="1"/>
        <v>16.612103851270085</v>
      </c>
      <c r="H24" s="6">
        <f t="shared" si="2"/>
        <v>0.13022941970310389</v>
      </c>
    </row>
    <row r="25" spans="1:8" x14ac:dyDescent="0.3">
      <c r="A25" s="7">
        <f>'Исходные данные'!H25</f>
        <v>42170</v>
      </c>
      <c r="B25" s="6">
        <f>'Исходные данные'!M25</f>
        <v>250</v>
      </c>
      <c r="C25" s="6">
        <f>'Исходные данные'!N25</f>
        <v>19439410</v>
      </c>
      <c r="D25" s="6">
        <f t="shared" si="0"/>
        <v>5.521460917862246</v>
      </c>
      <c r="E25" s="6">
        <f t="shared" si="3"/>
        <v>1.957585644371946E-2</v>
      </c>
      <c r="F25" s="6">
        <f t="shared" si="4"/>
        <v>1.9386713800190084E-2</v>
      </c>
      <c r="G25" s="6">
        <f t="shared" si="1"/>
        <v>16.782813006741765</v>
      </c>
      <c r="H25" s="6">
        <f t="shared" si="2"/>
        <v>0.1464237516869096</v>
      </c>
    </row>
    <row r="26" spans="1:8" x14ac:dyDescent="0.3">
      <c r="A26" s="7">
        <f>'Исходные данные'!H26</f>
        <v>42177</v>
      </c>
      <c r="B26" s="6">
        <f>'Исходные данные'!M26</f>
        <v>229.9</v>
      </c>
      <c r="C26" s="6">
        <f>'Исходные данные'!N26</f>
        <v>27429140</v>
      </c>
      <c r="D26" s="6">
        <f t="shared" si="0"/>
        <v>5.4376444317691357</v>
      </c>
      <c r="E26" s="6">
        <f t="shared" si="3"/>
        <v>-8.0399999999999971E-2</v>
      </c>
      <c r="F26" s="6">
        <f t="shared" si="4"/>
        <v>-8.3816486093110598E-2</v>
      </c>
      <c r="G26" s="6">
        <f t="shared" si="1"/>
        <v>17.127116509888562</v>
      </c>
      <c r="H26" s="6">
        <f t="shared" si="2"/>
        <v>7.8609986504723395E-2</v>
      </c>
    </row>
    <row r="27" spans="1:8" x14ac:dyDescent="0.3">
      <c r="A27" s="7">
        <f>'Исходные данные'!H27</f>
        <v>42184</v>
      </c>
      <c r="B27" s="6">
        <f>'Исходные данные'!M27</f>
        <v>228.4</v>
      </c>
      <c r="C27" s="6">
        <f>'Исходные данные'!N27</f>
        <v>13127970</v>
      </c>
      <c r="D27" s="6">
        <f t="shared" si="0"/>
        <v>5.4310984777818554</v>
      </c>
      <c r="E27" s="6">
        <f t="shared" si="3"/>
        <v>-6.5245759025663328E-3</v>
      </c>
      <c r="F27" s="6">
        <f t="shared" si="4"/>
        <v>-6.5459539872807669E-3</v>
      </c>
      <c r="G27" s="6">
        <f t="shared" si="1"/>
        <v>16.390255626557497</v>
      </c>
      <c r="H27" s="6">
        <f t="shared" si="2"/>
        <v>7.3549257759784117E-2</v>
      </c>
    </row>
    <row r="28" spans="1:8" x14ac:dyDescent="0.3">
      <c r="A28" s="7">
        <f>'Исходные данные'!H28</f>
        <v>42191</v>
      </c>
      <c r="B28" s="6">
        <f>'Исходные данные'!M28</f>
        <v>227</v>
      </c>
      <c r="C28" s="6">
        <f>'Исходные данные'!N28</f>
        <v>25117700</v>
      </c>
      <c r="D28" s="6">
        <f t="shared" si="0"/>
        <v>5.4249500174814029</v>
      </c>
      <c r="E28" s="6">
        <f t="shared" si="3"/>
        <v>-6.1295971978984481E-3</v>
      </c>
      <c r="F28" s="6">
        <f t="shared" si="4"/>
        <v>-6.1484603004524595E-3</v>
      </c>
      <c r="G28" s="6">
        <f t="shared" si="1"/>
        <v>17.039083334862799</v>
      </c>
      <c r="H28" s="6">
        <f t="shared" si="2"/>
        <v>6.8825910931174114E-2</v>
      </c>
    </row>
    <row r="29" spans="1:8" x14ac:dyDescent="0.3">
      <c r="A29" s="7">
        <f>'Исходные данные'!H29</f>
        <v>42198</v>
      </c>
      <c r="B29" s="6">
        <f>'Исходные данные'!M29</f>
        <v>232</v>
      </c>
      <c r="C29" s="6">
        <f>'Исходные данные'!N29</f>
        <v>20687430</v>
      </c>
      <c r="D29" s="6">
        <f t="shared" si="0"/>
        <v>5.4467373716663099</v>
      </c>
      <c r="E29" s="6">
        <f t="shared" si="3"/>
        <v>2.2026431718061675E-2</v>
      </c>
      <c r="F29" s="6">
        <f t="shared" si="4"/>
        <v>2.178735418490723E-2</v>
      </c>
      <c r="G29" s="6">
        <f t="shared" si="1"/>
        <v>16.845036827410031</v>
      </c>
      <c r="H29" s="6">
        <f t="shared" si="2"/>
        <v>8.5695006747638358E-2</v>
      </c>
    </row>
    <row r="30" spans="1:8" x14ac:dyDescent="0.3">
      <c r="A30" s="7">
        <f>'Исходные данные'!H30</f>
        <v>42205</v>
      </c>
      <c r="B30" s="6">
        <f>'Исходные данные'!M30</f>
        <v>220.6</v>
      </c>
      <c r="C30" s="6">
        <f>'Исходные данные'!N30</f>
        <v>20058770</v>
      </c>
      <c r="D30" s="6">
        <f t="shared" si="0"/>
        <v>5.3963511068194023</v>
      </c>
      <c r="E30" s="6">
        <f t="shared" si="3"/>
        <v>-4.913793103448278E-2</v>
      </c>
      <c r="F30" s="6">
        <f t="shared" si="4"/>
        <v>-5.0386264846907933E-2</v>
      </c>
      <c r="G30" s="6">
        <f t="shared" si="1"/>
        <v>16.814177022566312</v>
      </c>
      <c r="H30" s="6">
        <f t="shared" si="2"/>
        <v>4.7233468286099867E-2</v>
      </c>
    </row>
    <row r="31" spans="1:8" x14ac:dyDescent="0.3">
      <c r="A31" s="7">
        <f>'Исходные данные'!H31</f>
        <v>42212</v>
      </c>
      <c r="B31" s="6">
        <f>'Исходные данные'!M31</f>
        <v>236.7</v>
      </c>
      <c r="C31" s="6">
        <f>'Исходные данные'!N31</f>
        <v>25863560</v>
      </c>
      <c r="D31" s="6">
        <f t="shared" si="0"/>
        <v>5.4667935165199379</v>
      </c>
      <c r="E31" s="6">
        <f t="shared" si="3"/>
        <v>7.2982774252039861E-2</v>
      </c>
      <c r="F31" s="6">
        <f t="shared" si="4"/>
        <v>7.0442409700536182E-2</v>
      </c>
      <c r="G31" s="6">
        <f t="shared" si="1"/>
        <v>17.0683455861796</v>
      </c>
      <c r="H31" s="6">
        <f t="shared" si="2"/>
        <v>0.1015519568151147</v>
      </c>
    </row>
    <row r="32" spans="1:8" x14ac:dyDescent="0.3">
      <c r="A32" s="7">
        <f>'Исходные данные'!H32</f>
        <v>42219</v>
      </c>
      <c r="B32" s="6">
        <f>'Исходные данные'!M32</f>
        <v>235.55</v>
      </c>
      <c r="C32" s="6">
        <f>'Исходные данные'!N32</f>
        <v>17617070</v>
      </c>
      <c r="D32" s="6">
        <f t="shared" si="0"/>
        <v>5.46192320514605</v>
      </c>
      <c r="E32" s="6">
        <f t="shared" si="3"/>
        <v>-4.8584706379382224E-3</v>
      </c>
      <c r="F32" s="6">
        <f t="shared" si="4"/>
        <v>-4.8703113738880208E-3</v>
      </c>
      <c r="G32" s="6">
        <f t="shared" si="1"/>
        <v>16.684378876336133</v>
      </c>
      <c r="H32" s="6">
        <f t="shared" si="2"/>
        <v>9.7672064777327997E-2</v>
      </c>
    </row>
    <row r="33" spans="1:8" x14ac:dyDescent="0.3">
      <c r="A33" s="7">
        <f>'Исходные данные'!H33</f>
        <v>42226</v>
      </c>
      <c r="B33" s="6">
        <f>'Исходные данные'!M33</f>
        <v>246.6</v>
      </c>
      <c r="C33" s="6">
        <f>'Исходные данные'!N33</f>
        <v>21059590</v>
      </c>
      <c r="D33" s="6">
        <f t="shared" si="0"/>
        <v>5.5077675907302437</v>
      </c>
      <c r="E33" s="6">
        <f t="shared" si="3"/>
        <v>4.6911483761409391E-2</v>
      </c>
      <c r="F33" s="6">
        <f t="shared" si="4"/>
        <v>4.5844385584193646E-2</v>
      </c>
      <c r="G33" s="6">
        <f t="shared" si="1"/>
        <v>16.862866596294459</v>
      </c>
      <c r="H33" s="6">
        <f t="shared" si="2"/>
        <v>0.1349527665317139</v>
      </c>
    </row>
    <row r="34" spans="1:8" x14ac:dyDescent="0.3">
      <c r="A34" s="7">
        <f>'Исходные данные'!H34</f>
        <v>42233</v>
      </c>
      <c r="B34" s="6">
        <f>'Исходные данные'!M34</f>
        <v>235.25</v>
      </c>
      <c r="C34" s="6">
        <f>'Исходные данные'!N34</f>
        <v>17284100</v>
      </c>
      <c r="D34" s="6">
        <f t="shared" si="0"/>
        <v>5.4606487784654894</v>
      </c>
      <c r="E34" s="6">
        <f t="shared" si="3"/>
        <v>-4.6025952960259506E-2</v>
      </c>
      <c r="F34" s="6">
        <f t="shared" si="4"/>
        <v>-4.7118812264754839E-2</v>
      </c>
      <c r="G34" s="6">
        <f t="shared" si="1"/>
        <v>16.665297561714979</v>
      </c>
      <c r="H34" s="6">
        <f t="shared" si="2"/>
        <v>9.6659919028340105E-2</v>
      </c>
    </row>
    <row r="35" spans="1:8" x14ac:dyDescent="0.3">
      <c r="A35" s="7">
        <f>'Исходные данные'!H35</f>
        <v>42240</v>
      </c>
      <c r="B35" s="6">
        <f>'Исходные данные'!M35</f>
        <v>246.35</v>
      </c>
      <c r="C35" s="6">
        <f>'Исходные данные'!N35</f>
        <v>33405850</v>
      </c>
      <c r="D35" s="6">
        <f t="shared" si="0"/>
        <v>5.5067532889899722</v>
      </c>
      <c r="E35" s="6">
        <f t="shared" si="3"/>
        <v>4.7183846971307099E-2</v>
      </c>
      <c r="F35" s="6">
        <f t="shared" si="4"/>
        <v>4.6104510524483021E-2</v>
      </c>
      <c r="G35" s="6">
        <f t="shared" si="1"/>
        <v>17.32424159231061</v>
      </c>
      <c r="H35" s="6">
        <f t="shared" si="2"/>
        <v>0.13410931174089069</v>
      </c>
    </row>
    <row r="36" spans="1:8" x14ac:dyDescent="0.3">
      <c r="A36" s="7">
        <f>'Исходные данные'!H36</f>
        <v>42247</v>
      </c>
      <c r="B36" s="6">
        <f>'Исходные данные'!M36</f>
        <v>244.35</v>
      </c>
      <c r="C36" s="6">
        <f>'Исходные данные'!N36</f>
        <v>28850580</v>
      </c>
      <c r="D36" s="6">
        <f t="shared" si="0"/>
        <v>5.4986016237161639</v>
      </c>
      <c r="E36" s="6">
        <f t="shared" si="3"/>
        <v>-8.1185305459711803E-3</v>
      </c>
      <c r="F36" s="6">
        <f t="shared" si="4"/>
        <v>-8.15166527380831E-3</v>
      </c>
      <c r="G36" s="6">
        <f t="shared" si="1"/>
        <v>17.177640654702437</v>
      </c>
      <c r="H36" s="6">
        <f t="shared" si="2"/>
        <v>0.12736167341430502</v>
      </c>
    </row>
    <row r="37" spans="1:8" x14ac:dyDescent="0.3">
      <c r="A37" s="7">
        <f>'Исходные данные'!H37</f>
        <v>42254</v>
      </c>
      <c r="B37" s="6">
        <f>'Исходные данные'!M37</f>
        <v>245.9</v>
      </c>
      <c r="C37" s="6">
        <f>'Исходные данные'!N37</f>
        <v>17785100</v>
      </c>
      <c r="D37" s="6">
        <f t="shared" si="0"/>
        <v>5.504924949222147</v>
      </c>
      <c r="E37" s="6">
        <f t="shared" si="3"/>
        <v>6.3433599345202023E-3</v>
      </c>
      <c r="F37" s="6">
        <f t="shared" si="4"/>
        <v>6.3233255059830743E-3</v>
      </c>
      <c r="G37" s="6">
        <f t="shared" si="1"/>
        <v>16.693871586064656</v>
      </c>
      <c r="H37" s="6">
        <f t="shared" si="2"/>
        <v>0.13259109311740896</v>
      </c>
    </row>
    <row r="38" spans="1:8" x14ac:dyDescent="0.3">
      <c r="A38" s="7">
        <f>'Исходные данные'!H38</f>
        <v>42261</v>
      </c>
      <c r="B38" s="6">
        <f>'Исходные данные'!M38</f>
        <v>256</v>
      </c>
      <c r="C38" s="6">
        <f>'Исходные данные'!N38</f>
        <v>23042740</v>
      </c>
      <c r="D38" s="6">
        <f t="shared" si="0"/>
        <v>5.5451774444795623</v>
      </c>
      <c r="E38" s="6">
        <f t="shared" si="3"/>
        <v>4.1073607157381023E-2</v>
      </c>
      <c r="F38" s="6">
        <f t="shared" si="4"/>
        <v>4.0252495257415505E-2</v>
      </c>
      <c r="G38" s="6">
        <f t="shared" si="1"/>
        <v>16.952861310332224</v>
      </c>
      <c r="H38" s="6">
        <f t="shared" si="2"/>
        <v>0.16666666666666669</v>
      </c>
    </row>
    <row r="39" spans="1:8" x14ac:dyDescent="0.3">
      <c r="A39" s="7">
        <f>'Исходные данные'!H39</f>
        <v>42268</v>
      </c>
      <c r="B39" s="6">
        <f>'Исходные данные'!M39</f>
        <v>238.4</v>
      </c>
      <c r="C39" s="6">
        <f>'Исходные данные'!N39</f>
        <v>29968020</v>
      </c>
      <c r="D39" s="6">
        <f t="shared" si="0"/>
        <v>5.4739499351911949</v>
      </c>
      <c r="E39" s="6">
        <f t="shared" si="3"/>
        <v>-6.8749999999999978E-2</v>
      </c>
      <c r="F39" s="6">
        <f t="shared" si="4"/>
        <v>-7.1227509288367755E-2</v>
      </c>
      <c r="G39" s="6">
        <f t="shared" si="1"/>
        <v>17.21564137104432</v>
      </c>
      <c r="H39" s="6">
        <f t="shared" si="2"/>
        <v>0.10728744939271259</v>
      </c>
    </row>
    <row r="40" spans="1:8" x14ac:dyDescent="0.3">
      <c r="A40" s="7">
        <f>'Исходные данные'!H40</f>
        <v>42275</v>
      </c>
      <c r="B40" s="6">
        <f>'Исходные данные'!M40</f>
        <v>234.6</v>
      </c>
      <c r="C40" s="6">
        <f>'Исходные данные'!N40</f>
        <v>20475910</v>
      </c>
      <c r="D40" s="6">
        <f t="shared" si="0"/>
        <v>5.4578819362193753</v>
      </c>
      <c r="E40" s="6">
        <f t="shared" si="3"/>
        <v>-1.5939597315436288E-2</v>
      </c>
      <c r="F40" s="6">
        <f t="shared" si="4"/>
        <v>-1.6067998971819625E-2</v>
      </c>
      <c r="G40" s="6">
        <f t="shared" si="1"/>
        <v>16.834759631160228</v>
      </c>
      <c r="H40" s="6">
        <f t="shared" si="2"/>
        <v>9.4466936572199733E-2</v>
      </c>
    </row>
    <row r="41" spans="1:8" x14ac:dyDescent="0.3">
      <c r="A41" s="7">
        <f>'Исходные данные'!H41</f>
        <v>42282</v>
      </c>
      <c r="B41" s="6">
        <f>'Исходные данные'!M41</f>
        <v>267</v>
      </c>
      <c r="C41" s="6">
        <f>'Исходные данные'!N41</f>
        <v>27933870</v>
      </c>
      <c r="D41" s="6">
        <f t="shared" si="0"/>
        <v>5.5872486584002496</v>
      </c>
      <c r="E41" s="6">
        <f t="shared" si="3"/>
        <v>0.13810741687979541</v>
      </c>
      <c r="F41" s="6">
        <f t="shared" si="4"/>
        <v>0.12936672218087439</v>
      </c>
      <c r="G41" s="6">
        <f t="shared" si="1"/>
        <v>17.145350489010148</v>
      </c>
      <c r="H41" s="6">
        <f t="shared" si="2"/>
        <v>0.20377867746288802</v>
      </c>
    </row>
    <row r="42" spans="1:8" x14ac:dyDescent="0.3">
      <c r="A42" s="7">
        <f>'Исходные данные'!H42</f>
        <v>42289</v>
      </c>
      <c r="B42" s="6">
        <f>'Исходные данные'!M42</f>
        <v>253.4</v>
      </c>
      <c r="C42" s="6">
        <f>'Исходные данные'!N42</f>
        <v>25563530</v>
      </c>
      <c r="D42" s="6">
        <f t="shared" si="0"/>
        <v>5.534969267887039</v>
      </c>
      <c r="E42" s="6">
        <f t="shared" si="3"/>
        <v>-5.0936329588014959E-2</v>
      </c>
      <c r="F42" s="6">
        <f t="shared" si="4"/>
        <v>-5.2279390513210844E-2</v>
      </c>
      <c r="G42" s="6">
        <f t="shared" si="1"/>
        <v>17.05667728435407</v>
      </c>
      <c r="H42" s="6">
        <f t="shared" si="2"/>
        <v>0.15789473684210531</v>
      </c>
    </row>
    <row r="43" spans="1:8" x14ac:dyDescent="0.3">
      <c r="A43" s="7">
        <f>'Исходные данные'!H43</f>
        <v>42296</v>
      </c>
      <c r="B43" s="6">
        <f>'Исходные данные'!M43</f>
        <v>253.5</v>
      </c>
      <c r="C43" s="6">
        <f>'Исходные данные'!N43</f>
        <v>20895450</v>
      </c>
      <c r="D43" s="6">
        <f t="shared" si="0"/>
        <v>5.5353638230312381</v>
      </c>
      <c r="E43" s="6">
        <f t="shared" si="3"/>
        <v>3.9463299131805175E-4</v>
      </c>
      <c r="F43" s="6">
        <f t="shared" si="4"/>
        <v>3.9455514419913608E-4</v>
      </c>
      <c r="G43" s="6">
        <f t="shared" si="1"/>
        <v>16.855041989884942</v>
      </c>
      <c r="H43" s="6">
        <f t="shared" si="2"/>
        <v>0.15823211875843457</v>
      </c>
    </row>
    <row r="44" spans="1:8" x14ac:dyDescent="0.3">
      <c r="A44" s="7">
        <f>'Исходные данные'!H44</f>
        <v>42303</v>
      </c>
      <c r="B44" s="6">
        <f>'Исходные данные'!M44</f>
        <v>258.10000000000002</v>
      </c>
      <c r="C44" s="6">
        <f>'Исходные данные'!N44</f>
        <v>21560700</v>
      </c>
      <c r="D44" s="6">
        <f t="shared" si="0"/>
        <v>5.5533471067245683</v>
      </c>
      <c r="E44" s="6">
        <f t="shared" si="3"/>
        <v>1.814595660749516E-2</v>
      </c>
      <c r="F44" s="6">
        <f t="shared" si="4"/>
        <v>1.798328369333033E-2</v>
      </c>
      <c r="G44" s="6">
        <f t="shared" si="1"/>
        <v>16.886382771010478</v>
      </c>
      <c r="H44" s="6">
        <f t="shared" si="2"/>
        <v>0.17375168690958176</v>
      </c>
    </row>
    <row r="45" spans="1:8" x14ac:dyDescent="0.3">
      <c r="A45" s="7">
        <f>'Исходные данные'!H45</f>
        <v>42310</v>
      </c>
      <c r="B45" s="6">
        <f>'Исходные данные'!M45</f>
        <v>264.75</v>
      </c>
      <c r="C45" s="6">
        <f>'Исходные данные'!N45</f>
        <v>17751310</v>
      </c>
      <c r="D45" s="6">
        <f t="shared" si="0"/>
        <v>5.5787859844815157</v>
      </c>
      <c r="E45" s="6">
        <f t="shared" si="3"/>
        <v>2.5765207283998361E-2</v>
      </c>
      <c r="F45" s="6">
        <f t="shared" si="4"/>
        <v>2.5438877756947656E-2</v>
      </c>
      <c r="G45" s="6">
        <f t="shared" si="1"/>
        <v>16.691969873979307</v>
      </c>
      <c r="H45" s="6">
        <f t="shared" si="2"/>
        <v>0.19618758434547912</v>
      </c>
    </row>
    <row r="46" spans="1:8" x14ac:dyDescent="0.3">
      <c r="A46" s="7">
        <f>'Исходные данные'!H46</f>
        <v>42317</v>
      </c>
      <c r="B46" s="6">
        <f>'Исходные данные'!M46</f>
        <v>260.7</v>
      </c>
      <c r="C46" s="6">
        <f>'Исходные данные'!N46</f>
        <v>20770720</v>
      </c>
      <c r="D46" s="6">
        <f t="shared" si="0"/>
        <v>5.5633703209394563</v>
      </c>
      <c r="E46" s="6">
        <f t="shared" si="3"/>
        <v>-1.5297450424929221E-2</v>
      </c>
      <c r="F46" s="6">
        <f t="shared" si="4"/>
        <v>-1.5415663542059865E-2</v>
      </c>
      <c r="G46" s="6">
        <f t="shared" si="1"/>
        <v>16.849054860634229</v>
      </c>
      <c r="H46" s="6">
        <f t="shared" si="2"/>
        <v>0.18252361673414305</v>
      </c>
    </row>
    <row r="47" spans="1:8" x14ac:dyDescent="0.3">
      <c r="A47" s="7">
        <f>'Исходные данные'!H47</f>
        <v>42324</v>
      </c>
      <c r="B47" s="6">
        <f>'Исходные данные'!M47</f>
        <v>272.89999999999998</v>
      </c>
      <c r="C47" s="6">
        <f>'Исходные данные'!N47</f>
        <v>26450490</v>
      </c>
      <c r="D47" s="6">
        <f t="shared" si="0"/>
        <v>5.6091054277142929</v>
      </c>
      <c r="E47" s="6">
        <f t="shared" si="3"/>
        <v>4.6797084771768277E-2</v>
      </c>
      <c r="F47" s="6">
        <f t="shared" si="4"/>
        <v>4.5735106774836679E-2</v>
      </c>
      <c r="G47" s="6">
        <f t="shared" si="1"/>
        <v>17.090785241616835</v>
      </c>
      <c r="H47" s="6">
        <f t="shared" si="2"/>
        <v>0.22368421052631574</v>
      </c>
    </row>
    <row r="48" spans="1:8" x14ac:dyDescent="0.3">
      <c r="A48" s="7">
        <f>'Исходные данные'!H48</f>
        <v>42331</v>
      </c>
      <c r="B48" s="6">
        <f>'Исходные данные'!M48</f>
        <v>268.2</v>
      </c>
      <c r="C48" s="6">
        <f>'Исходные данные'!N48</f>
        <v>25113860</v>
      </c>
      <c r="D48" s="6">
        <f t="shared" si="0"/>
        <v>5.5917329708475778</v>
      </c>
      <c r="E48" s="6">
        <f t="shared" si="3"/>
        <v>-1.7222425796995195E-2</v>
      </c>
      <c r="F48" s="6">
        <f t="shared" si="4"/>
        <v>-1.737245686671458E-2</v>
      </c>
      <c r="G48" s="6">
        <f t="shared" si="1"/>
        <v>17.038930442935591</v>
      </c>
      <c r="H48" s="6">
        <f t="shared" si="2"/>
        <v>0.2078272604588394</v>
      </c>
    </row>
    <row r="49" spans="1:8" x14ac:dyDescent="0.3">
      <c r="A49" s="7">
        <f>'Исходные данные'!H49</f>
        <v>42338</v>
      </c>
      <c r="B49" s="6">
        <f>'Исходные данные'!M49</f>
        <v>251.45</v>
      </c>
      <c r="C49" s="6">
        <f>'Исходные данные'!N49</f>
        <v>26307060</v>
      </c>
      <c r="D49" s="6">
        <f t="shared" si="0"/>
        <v>5.5272441626179738</v>
      </c>
      <c r="E49" s="6">
        <f t="shared" si="3"/>
        <v>-6.2453392990305744E-2</v>
      </c>
      <c r="F49" s="6">
        <f t="shared" si="4"/>
        <v>-6.4488808229604358E-2</v>
      </c>
      <c r="G49" s="6">
        <f t="shared" si="1"/>
        <v>17.085347902188776</v>
      </c>
      <c r="H49" s="6">
        <f t="shared" si="2"/>
        <v>0.15131578947368421</v>
      </c>
    </row>
    <row r="50" spans="1:8" x14ac:dyDescent="0.3">
      <c r="A50" s="7">
        <f>'Исходные данные'!H50</f>
        <v>42345</v>
      </c>
      <c r="B50" s="6">
        <f>'Исходные данные'!M50</f>
        <v>244.85</v>
      </c>
      <c r="C50" s="6">
        <f>'Исходные данные'!N50</f>
        <v>21679540</v>
      </c>
      <c r="D50" s="6">
        <f t="shared" si="0"/>
        <v>5.5006457781483267</v>
      </c>
      <c r="E50" s="6">
        <f t="shared" si="3"/>
        <v>-2.6247762974746448E-2</v>
      </c>
      <c r="F50" s="6">
        <f t="shared" si="4"/>
        <v>-2.6598384469647317E-2</v>
      </c>
      <c r="G50" s="6">
        <f t="shared" si="1"/>
        <v>16.891879516598443</v>
      </c>
      <c r="H50" s="6">
        <f t="shared" si="2"/>
        <v>0.12904858299595143</v>
      </c>
    </row>
    <row r="51" spans="1:8" x14ac:dyDescent="0.3">
      <c r="A51" s="7">
        <f>'Исходные данные'!H51</f>
        <v>42352</v>
      </c>
      <c r="B51" s="6">
        <f>'Исходные данные'!M51</f>
        <v>250.75</v>
      </c>
      <c r="C51" s="6">
        <f>'Исходные данные'!N51</f>
        <v>29153050</v>
      </c>
      <c r="D51" s="6">
        <f t="shared" si="0"/>
        <v>5.5244564268420451</v>
      </c>
      <c r="E51" s="6">
        <f t="shared" si="3"/>
        <v>2.4096385542168697E-2</v>
      </c>
      <c r="F51" s="6">
        <f t="shared" si="4"/>
        <v>2.3810648693718607E-2</v>
      </c>
      <c r="G51" s="6">
        <f t="shared" si="1"/>
        <v>17.18807009650515</v>
      </c>
      <c r="H51" s="6">
        <f t="shared" si="2"/>
        <v>0.14895411605937925</v>
      </c>
    </row>
    <row r="52" spans="1:8" x14ac:dyDescent="0.3">
      <c r="A52" s="7">
        <f>'Исходные данные'!H52</f>
        <v>42359</v>
      </c>
      <c r="B52" s="6">
        <f>'Исходные данные'!M52</f>
        <v>245.8</v>
      </c>
      <c r="C52" s="6">
        <f>'Исходные данные'!N52</f>
        <v>16845940</v>
      </c>
      <c r="D52" s="6">
        <f t="shared" si="0"/>
        <v>5.5045181971319348</v>
      </c>
      <c r="E52" s="6">
        <f t="shared" si="3"/>
        <v>-1.9740777666998957E-2</v>
      </c>
      <c r="F52" s="6">
        <f t="shared" si="4"/>
        <v>-1.9938229710110462E-2</v>
      </c>
      <c r="G52" s="6">
        <f t="shared" si="1"/>
        <v>16.639620236174739</v>
      </c>
      <c r="H52" s="6">
        <f t="shared" si="2"/>
        <v>0.13225371120107968</v>
      </c>
    </row>
    <row r="53" spans="1:8" x14ac:dyDescent="0.3">
      <c r="A53" s="7">
        <f>'Исходные данные'!H53</f>
        <v>42366</v>
      </c>
      <c r="B53" s="6">
        <f>'Исходные данные'!M53</f>
        <v>253.25</v>
      </c>
      <c r="C53" s="6">
        <f>'Исходные данные'!N53</f>
        <v>10594790</v>
      </c>
      <c r="D53" s="6">
        <f t="shared" si="0"/>
        <v>5.5343771431287925</v>
      </c>
      <c r="E53" s="6">
        <f t="shared" si="3"/>
        <v>3.030919446704633E-2</v>
      </c>
      <c r="F53" s="6">
        <f t="shared" si="4"/>
        <v>2.9858945996858319E-2</v>
      </c>
      <c r="G53" s="6">
        <f t="shared" si="1"/>
        <v>16.175872928817977</v>
      </c>
      <c r="H53" s="6">
        <f t="shared" si="2"/>
        <v>0.15738866396761136</v>
      </c>
    </row>
    <row r="54" spans="1:8" x14ac:dyDescent="0.3">
      <c r="A54" s="7">
        <f>'Исходные данные'!H54</f>
        <v>42373</v>
      </c>
      <c r="B54" s="6">
        <f>'Исходные данные'!M54</f>
        <v>252.4</v>
      </c>
      <c r="C54" s="6">
        <f>'Исходные данные'!N54</f>
        <v>6885430</v>
      </c>
      <c r="D54" s="6">
        <f t="shared" si="0"/>
        <v>5.5310151306670585</v>
      </c>
      <c r="E54" s="6">
        <f t="shared" si="3"/>
        <v>-3.3563672260611818E-3</v>
      </c>
      <c r="F54" s="6">
        <f t="shared" si="4"/>
        <v>-3.362012461734606E-3</v>
      </c>
      <c r="G54" s="6">
        <f t="shared" si="1"/>
        <v>15.744918142806158</v>
      </c>
      <c r="H54" s="6">
        <f t="shared" si="2"/>
        <v>0.15452091767881246</v>
      </c>
    </row>
    <row r="55" spans="1:8" x14ac:dyDescent="0.3">
      <c r="A55" s="7">
        <f>'Исходные данные'!H55</f>
        <v>42380</v>
      </c>
      <c r="B55" s="6">
        <f>'Исходные данные'!M55</f>
        <v>232.1</v>
      </c>
      <c r="C55" s="6">
        <f>'Исходные данные'!N55</f>
        <v>27857390</v>
      </c>
      <c r="D55" s="6">
        <f t="shared" si="0"/>
        <v>5.4471683132803914</v>
      </c>
      <c r="E55" s="6">
        <f t="shared" si="3"/>
        <v>-8.0427892234548382E-2</v>
      </c>
      <c r="F55" s="6">
        <f t="shared" si="4"/>
        <v>-8.3846817386666786E-2</v>
      </c>
      <c r="G55" s="6">
        <f t="shared" si="1"/>
        <v>17.142608839228224</v>
      </c>
      <c r="H55" s="6">
        <f t="shared" si="2"/>
        <v>8.6032388663967618E-2</v>
      </c>
    </row>
    <row r="56" spans="1:8" x14ac:dyDescent="0.3">
      <c r="A56" s="7">
        <f>'Исходные данные'!H56</f>
        <v>42387</v>
      </c>
      <c r="B56" s="6">
        <f>'Исходные данные'!M56</f>
        <v>250.4</v>
      </c>
      <c r="C56" s="6">
        <f>'Исходные данные'!N56</f>
        <v>30339670</v>
      </c>
      <c r="D56" s="6">
        <f t="shared" si="0"/>
        <v>5.5230596392259432</v>
      </c>
      <c r="E56" s="6">
        <f t="shared" si="3"/>
        <v>7.8845325290822971E-2</v>
      </c>
      <c r="F56" s="6">
        <f t="shared" si="4"/>
        <v>7.5891325945552174E-2</v>
      </c>
      <c r="G56" s="6">
        <f t="shared" si="1"/>
        <v>17.22796665509512</v>
      </c>
      <c r="H56" s="6">
        <f t="shared" si="2"/>
        <v>0.14777327935222678</v>
      </c>
    </row>
    <row r="57" spans="1:8" x14ac:dyDescent="0.3">
      <c r="A57" s="7">
        <f>'Исходные данные'!H57</f>
        <v>42394</v>
      </c>
      <c r="B57" s="6">
        <f>'Исходные данные'!M57</f>
        <v>272.45</v>
      </c>
      <c r="C57" s="6">
        <f>'Исходные данные'!N57</f>
        <v>36433490</v>
      </c>
      <c r="D57" s="6">
        <f t="shared" si="0"/>
        <v>5.6074551110291075</v>
      </c>
      <c r="E57" s="6">
        <f t="shared" si="3"/>
        <v>8.8059105431309834E-2</v>
      </c>
      <c r="F57" s="6">
        <f t="shared" si="4"/>
        <v>8.4395471803163785E-2</v>
      </c>
      <c r="G57" s="6">
        <f t="shared" si="1"/>
        <v>17.410998964560903</v>
      </c>
      <c r="H57" s="6">
        <f t="shared" si="2"/>
        <v>0.22216599190283401</v>
      </c>
    </row>
    <row r="58" spans="1:8" x14ac:dyDescent="0.3">
      <c r="A58" s="7">
        <f>'Исходные данные'!H58</f>
        <v>42401</v>
      </c>
      <c r="B58" s="6">
        <f>'Исходные данные'!M58</f>
        <v>281.55</v>
      </c>
      <c r="C58" s="6">
        <f>'Исходные данные'!N58</f>
        <v>26812090</v>
      </c>
      <c r="D58" s="6">
        <f t="shared" si="0"/>
        <v>5.6403100517006273</v>
      </c>
      <c r="E58" s="6">
        <f t="shared" si="3"/>
        <v>3.3400623967700584E-2</v>
      </c>
      <c r="F58" s="6">
        <f t="shared" si="4"/>
        <v>3.2854940671520165E-2</v>
      </c>
      <c r="G58" s="6">
        <f t="shared" si="1"/>
        <v>17.104363463160304</v>
      </c>
      <c r="H58" s="6">
        <f t="shared" si="2"/>
        <v>0.25286774628879899</v>
      </c>
    </row>
    <row r="59" spans="1:8" x14ac:dyDescent="0.3">
      <c r="A59" s="7">
        <f>'Исходные данные'!H59</f>
        <v>42408</v>
      </c>
      <c r="B59" s="6">
        <f>'Исходные данные'!M59</f>
        <v>270.7</v>
      </c>
      <c r="C59" s="6">
        <f>'Исходные данные'!N59</f>
        <v>28417800</v>
      </c>
      <c r="D59" s="6">
        <f t="shared" si="0"/>
        <v>5.6010111966202558</v>
      </c>
      <c r="E59" s="6">
        <f t="shared" si="3"/>
        <v>-3.8536671994317255E-2</v>
      </c>
      <c r="F59" s="6">
        <f t="shared" si="4"/>
        <v>-3.929885508037205E-2</v>
      </c>
      <c r="G59" s="6">
        <f t="shared" si="1"/>
        <v>17.162526267362445</v>
      </c>
      <c r="H59" s="6">
        <f t="shared" si="2"/>
        <v>0.21626180836707151</v>
      </c>
    </row>
    <row r="60" spans="1:8" x14ac:dyDescent="0.3">
      <c r="A60" s="7">
        <f>'Исходные данные'!H60</f>
        <v>42415</v>
      </c>
      <c r="B60" s="6">
        <f>'Исходные данные'!M60</f>
        <v>276.95</v>
      </c>
      <c r="C60" s="6">
        <f>'Исходные данные'!N60</f>
        <v>21444670</v>
      </c>
      <c r="D60" s="6">
        <f t="shared" si="0"/>
        <v>5.6238369844791132</v>
      </c>
      <c r="E60" s="6">
        <f t="shared" si="3"/>
        <v>2.3088289619504987E-2</v>
      </c>
      <c r="F60" s="6">
        <f t="shared" si="4"/>
        <v>2.2825787858857461E-2</v>
      </c>
      <c r="G60" s="6">
        <f t="shared" si="1"/>
        <v>16.880986687612339</v>
      </c>
      <c r="H60" s="6">
        <f t="shared" si="2"/>
        <v>0.23734817813765183</v>
      </c>
    </row>
    <row r="61" spans="1:8" x14ac:dyDescent="0.3">
      <c r="A61" s="7">
        <f>'Исходные данные'!H61</f>
        <v>42422</v>
      </c>
      <c r="B61" s="6">
        <f>'Исходные данные'!M61</f>
        <v>283.3</v>
      </c>
      <c r="C61" s="6">
        <f>'Исходные данные'!N61</f>
        <v>17295360</v>
      </c>
      <c r="D61" s="6">
        <f t="shared" si="0"/>
        <v>5.6465064068364708</v>
      </c>
      <c r="E61" s="6">
        <f t="shared" si="3"/>
        <v>2.2928326412709959E-2</v>
      </c>
      <c r="F61" s="6">
        <f t="shared" si="4"/>
        <v>2.2669422357358113E-2</v>
      </c>
      <c r="G61" s="6">
        <f t="shared" si="1"/>
        <v>16.6659488154013</v>
      </c>
      <c r="H61" s="6">
        <f t="shared" si="2"/>
        <v>0.25877192982456149</v>
      </c>
    </row>
    <row r="62" spans="1:8" x14ac:dyDescent="0.3">
      <c r="A62" s="7">
        <f>'Исходные данные'!H62</f>
        <v>42429</v>
      </c>
      <c r="B62" s="6">
        <f>'Исходные данные'!M62</f>
        <v>302.25</v>
      </c>
      <c r="C62" s="6">
        <f>'Исходные данные'!N62</f>
        <v>26429150</v>
      </c>
      <c r="D62" s="6">
        <f t="shared" si="0"/>
        <v>5.7112544894949018</v>
      </c>
      <c r="E62" s="6">
        <f t="shared" si="3"/>
        <v>6.6890222379103387E-2</v>
      </c>
      <c r="F62" s="6">
        <f t="shared" si="4"/>
        <v>6.4748082658431225E-2</v>
      </c>
      <c r="G62" s="6">
        <f t="shared" si="1"/>
        <v>17.089978125639554</v>
      </c>
      <c r="H62" s="6">
        <f t="shared" si="2"/>
        <v>0.3227058029689609</v>
      </c>
    </row>
    <row r="63" spans="1:8" x14ac:dyDescent="0.3">
      <c r="A63" s="7">
        <f>'Исходные данные'!H63</f>
        <v>42436</v>
      </c>
      <c r="B63" s="6">
        <f>'Исходные данные'!M63</f>
        <v>301.60000000000002</v>
      </c>
      <c r="C63" s="6">
        <f>'Исходные данные'!N63</f>
        <v>23965920</v>
      </c>
      <c r="D63" s="6">
        <f t="shared" si="0"/>
        <v>5.7091016361338012</v>
      </c>
      <c r="E63" s="6">
        <f t="shared" si="3"/>
        <v>-2.1505376344085271E-3</v>
      </c>
      <c r="F63" s="6">
        <f t="shared" si="4"/>
        <v>-2.1528533611009783E-3</v>
      </c>
      <c r="G63" s="6">
        <f t="shared" si="1"/>
        <v>16.992143379156772</v>
      </c>
      <c r="H63" s="6">
        <f t="shared" si="2"/>
        <v>0.32051282051282065</v>
      </c>
    </row>
    <row r="64" spans="1:8" x14ac:dyDescent="0.3">
      <c r="A64" s="7">
        <f>'Исходные данные'!H64</f>
        <v>42443</v>
      </c>
      <c r="B64" s="6">
        <f>'Исходные данные'!M64</f>
        <v>315.55</v>
      </c>
      <c r="C64" s="6">
        <f>'Исходные данные'!N64</f>
        <v>33014600</v>
      </c>
      <c r="D64" s="6">
        <f t="shared" si="0"/>
        <v>5.7543171480302489</v>
      </c>
      <c r="E64" s="6">
        <f t="shared" si="3"/>
        <v>4.625331564986733E-2</v>
      </c>
      <c r="F64" s="6">
        <f t="shared" si="4"/>
        <v>4.5215511896447395E-2</v>
      </c>
      <c r="G64" s="6">
        <f t="shared" si="1"/>
        <v>17.312460445832432</v>
      </c>
      <c r="H64" s="6">
        <f t="shared" si="2"/>
        <v>0.36757759784075583</v>
      </c>
    </row>
    <row r="65" spans="1:8" x14ac:dyDescent="0.3">
      <c r="A65" s="7">
        <f>'Исходные данные'!H65</f>
        <v>42450</v>
      </c>
      <c r="B65" s="6">
        <f>'Исходные данные'!M65</f>
        <v>304.5</v>
      </c>
      <c r="C65" s="6">
        <f>'Исходные данные'!N65</f>
        <v>25581720</v>
      </c>
      <c r="D65" s="6">
        <f t="shared" si="0"/>
        <v>5.7186710871499518</v>
      </c>
      <c r="E65" s="6">
        <f t="shared" si="3"/>
        <v>-3.5018222151798485E-2</v>
      </c>
      <c r="F65" s="6">
        <f t="shared" si="4"/>
        <v>-3.5646060880296884E-2</v>
      </c>
      <c r="G65" s="6">
        <f t="shared" si="1"/>
        <v>17.057388591885736</v>
      </c>
      <c r="H65" s="6">
        <f t="shared" si="2"/>
        <v>0.33029689608636981</v>
      </c>
    </row>
    <row r="66" spans="1:8" x14ac:dyDescent="0.3">
      <c r="A66" s="7">
        <f>'Исходные данные'!H66</f>
        <v>42457</v>
      </c>
      <c r="B66" s="6">
        <f>'Исходные данные'!M66</f>
        <v>301.8</v>
      </c>
      <c r="C66" s="6">
        <f>'Исходные данные'!N66</f>
        <v>26449660</v>
      </c>
      <c r="D66" s="6">
        <f t="shared" si="0"/>
        <v>5.7097645463337487</v>
      </c>
      <c r="E66" s="6">
        <f t="shared" si="3"/>
        <v>-8.8669950738915881E-3</v>
      </c>
      <c r="F66" s="6">
        <f t="shared" si="4"/>
        <v>-8.906540816203113E-3</v>
      </c>
      <c r="G66" s="6">
        <f t="shared" si="1"/>
        <v>17.090753861743618</v>
      </c>
      <c r="H66" s="6">
        <f t="shared" si="2"/>
        <v>0.32118758434547917</v>
      </c>
    </row>
    <row r="67" spans="1:8" x14ac:dyDescent="0.3">
      <c r="A67" s="7">
        <f>'Исходные данные'!H67</f>
        <v>42464</v>
      </c>
      <c r="B67" s="6">
        <f>'Исходные данные'!M67</f>
        <v>316.5</v>
      </c>
      <c r="C67" s="6">
        <f>'Исходные данные'!N67</f>
        <v>23380590</v>
      </c>
      <c r="D67" s="6">
        <f t="shared" ref="D67:D130" si="5">LN(B67)</f>
        <v>5.7573232415842313</v>
      </c>
      <c r="E67" s="6">
        <f t="shared" si="3"/>
        <v>4.8707753479125211E-2</v>
      </c>
      <c r="F67" s="6">
        <f t="shared" si="4"/>
        <v>4.7558695250482258E-2</v>
      </c>
      <c r="G67" s="6">
        <f t="shared" ref="G67:G130" si="6">LN(C67)</f>
        <v>16.967416748933591</v>
      </c>
      <c r="H67" s="6">
        <f t="shared" ref="H67:H130" si="7" xml:space="preserve"> (B67 - MIN($B$2:$B$268)) / (MAX($B$2:$B$268) - MIN($B$2:$B$268))</f>
        <v>0.37078272604588397</v>
      </c>
    </row>
    <row r="68" spans="1:8" x14ac:dyDescent="0.3">
      <c r="A68" s="7">
        <f>'Исходные данные'!H68</f>
        <v>42471</v>
      </c>
      <c r="B68" s="6">
        <f>'Исходные данные'!M68</f>
        <v>309.75</v>
      </c>
      <c r="C68" s="6">
        <f>'Исходные данные'!N68</f>
        <v>30613990</v>
      </c>
      <c r="D68" s="6">
        <f t="shared" si="5"/>
        <v>5.7357655205092515</v>
      </c>
      <c r="E68" s="6">
        <f t="shared" ref="E68:E131" si="8" xml:space="preserve"> (B68 - B67) / (B67)</f>
        <v>-2.132701421800948E-2</v>
      </c>
      <c r="F68" s="6">
        <f t="shared" ref="F68:F131" si="9">LN(E68+1)</f>
        <v>-2.1557721074979105E-2</v>
      </c>
      <c r="G68" s="6">
        <f t="shared" si="6"/>
        <v>17.236967651985797</v>
      </c>
      <c r="H68" s="6">
        <f t="shared" si="7"/>
        <v>0.34800944669365724</v>
      </c>
    </row>
    <row r="69" spans="1:8" x14ac:dyDescent="0.3">
      <c r="A69" s="7">
        <f>'Исходные данные'!H69</f>
        <v>42478</v>
      </c>
      <c r="B69" s="6">
        <f>'Исходные данные'!M69</f>
        <v>322.10000000000002</v>
      </c>
      <c r="C69" s="6">
        <f>'Исходные данные'!N69</f>
        <v>38720780</v>
      </c>
      <c r="D69" s="6">
        <f t="shared" si="5"/>
        <v>5.7748620563371533</v>
      </c>
      <c r="E69" s="6">
        <f t="shared" si="8"/>
        <v>3.9870863599677231E-2</v>
      </c>
      <c r="F69" s="6">
        <f t="shared" si="9"/>
        <v>3.9096535827901333E-2</v>
      </c>
      <c r="G69" s="6">
        <f t="shared" si="6"/>
        <v>17.47188696479785</v>
      </c>
      <c r="H69" s="6">
        <f t="shared" si="7"/>
        <v>0.38967611336032404</v>
      </c>
    </row>
    <row r="70" spans="1:8" x14ac:dyDescent="0.3">
      <c r="A70" s="7">
        <f>'Исходные данные'!H70</f>
        <v>42485</v>
      </c>
      <c r="B70" s="6">
        <f>'Исходные данные'!M70</f>
        <v>351</v>
      </c>
      <c r="C70" s="6">
        <f>'Исходные данные'!N70</f>
        <v>32728020</v>
      </c>
      <c r="D70" s="6">
        <f t="shared" si="5"/>
        <v>5.8607862234658654</v>
      </c>
      <c r="E70" s="6">
        <f t="shared" si="8"/>
        <v>8.9723688295560308E-2</v>
      </c>
      <c r="F70" s="6">
        <f t="shared" si="9"/>
        <v>8.5924167128712606E-2</v>
      </c>
      <c r="G70" s="6">
        <f t="shared" si="6"/>
        <v>17.303742149688716</v>
      </c>
      <c r="H70" s="6">
        <f t="shared" si="7"/>
        <v>0.48717948717948723</v>
      </c>
    </row>
    <row r="71" spans="1:8" x14ac:dyDescent="0.3">
      <c r="A71" s="7">
        <f>'Исходные данные'!H71</f>
        <v>42492</v>
      </c>
      <c r="B71" s="6">
        <f>'Исходные данные'!M71</f>
        <v>329</v>
      </c>
      <c r="C71" s="6">
        <f>'Исходные данные'!N71</f>
        <v>17667120</v>
      </c>
      <c r="D71" s="6">
        <f t="shared" si="5"/>
        <v>5.7960577507653719</v>
      </c>
      <c r="E71" s="6">
        <f t="shared" si="8"/>
        <v>-6.2678062678062682E-2</v>
      </c>
      <c r="F71" s="6">
        <f t="shared" si="9"/>
        <v>-6.472847270049388E-2</v>
      </c>
      <c r="G71" s="6">
        <f t="shared" si="6"/>
        <v>16.687215842896421</v>
      </c>
      <c r="H71" s="6">
        <f t="shared" si="7"/>
        <v>0.4129554655870446</v>
      </c>
    </row>
    <row r="72" spans="1:8" x14ac:dyDescent="0.3">
      <c r="A72" s="7">
        <f>'Исходные данные'!H72</f>
        <v>42499</v>
      </c>
      <c r="B72" s="6">
        <f>'Исходные данные'!M72</f>
        <v>322.64999999999998</v>
      </c>
      <c r="C72" s="6">
        <f>'Исходные данные'!N72</f>
        <v>17032100</v>
      </c>
      <c r="D72" s="6">
        <f t="shared" si="5"/>
        <v>5.7765681443818488</v>
      </c>
      <c r="E72" s="6">
        <f t="shared" si="8"/>
        <v>-1.9300911854103413E-2</v>
      </c>
      <c r="F72" s="6">
        <f t="shared" si="9"/>
        <v>-1.9489606383523234E-2</v>
      </c>
      <c r="G72" s="6">
        <f t="shared" si="6"/>
        <v>16.650610356839298</v>
      </c>
      <c r="H72" s="6">
        <f t="shared" si="7"/>
        <v>0.39153171390013491</v>
      </c>
    </row>
    <row r="73" spans="1:8" x14ac:dyDescent="0.3">
      <c r="A73" s="7">
        <f>'Исходные данные'!H73</f>
        <v>42506</v>
      </c>
      <c r="B73" s="6">
        <f>'Исходные данные'!M73</f>
        <v>324.64999999999998</v>
      </c>
      <c r="C73" s="6">
        <f>'Исходные данные'!N73</f>
        <v>20979940</v>
      </c>
      <c r="D73" s="6">
        <f t="shared" si="5"/>
        <v>5.7827476789544958</v>
      </c>
      <c r="E73" s="6">
        <f t="shared" si="8"/>
        <v>6.1986672865333957E-3</v>
      </c>
      <c r="F73" s="6">
        <f t="shared" si="9"/>
        <v>6.1795345726469043E-3</v>
      </c>
      <c r="G73" s="6">
        <f t="shared" si="6"/>
        <v>16.859077301061795</v>
      </c>
      <c r="H73" s="6">
        <f t="shared" si="7"/>
        <v>0.39827935222672062</v>
      </c>
    </row>
    <row r="74" spans="1:8" x14ac:dyDescent="0.3">
      <c r="A74" s="7">
        <f>'Исходные данные'!H74</f>
        <v>42513</v>
      </c>
      <c r="B74" s="6">
        <f>'Исходные данные'!M74</f>
        <v>320.60000000000002</v>
      </c>
      <c r="C74" s="6">
        <f>'Исходные данные'!N74</f>
        <v>22494900</v>
      </c>
      <c r="D74" s="6">
        <f t="shared" si="5"/>
        <v>5.7701942401754529</v>
      </c>
      <c r="E74" s="6">
        <f t="shared" si="8"/>
        <v>-1.2474973047897598E-2</v>
      </c>
      <c r="F74" s="6">
        <f t="shared" si="9"/>
        <v>-1.2553438779043018E-2</v>
      </c>
      <c r="G74" s="6">
        <f t="shared" si="6"/>
        <v>16.928799174815211</v>
      </c>
      <c r="H74" s="6">
        <f t="shared" si="7"/>
        <v>0.38461538461538475</v>
      </c>
    </row>
    <row r="75" spans="1:8" x14ac:dyDescent="0.3">
      <c r="A75" s="7">
        <f>'Исходные данные'!H75</f>
        <v>42520</v>
      </c>
      <c r="B75" s="6">
        <f>'Исходные данные'!M75</f>
        <v>314.75</v>
      </c>
      <c r="C75" s="6">
        <f>'Исходные данные'!N75</f>
        <v>16876400</v>
      </c>
      <c r="D75" s="6">
        <f t="shared" si="5"/>
        <v>5.7517786729244564</v>
      </c>
      <c r="E75" s="6">
        <f t="shared" si="8"/>
        <v>-1.8247036805988839E-2</v>
      </c>
      <c r="F75" s="6">
        <f t="shared" si="9"/>
        <v>-1.8415567250996086E-2</v>
      </c>
      <c r="G75" s="6">
        <f t="shared" si="6"/>
        <v>16.641426754244595</v>
      </c>
      <c r="H75" s="6">
        <f t="shared" si="7"/>
        <v>0.36487854251012153</v>
      </c>
    </row>
    <row r="76" spans="1:8" x14ac:dyDescent="0.3">
      <c r="A76" s="7">
        <f>'Исходные данные'!H76</f>
        <v>42527</v>
      </c>
      <c r="B76" s="6">
        <f>'Исходные данные'!M76</f>
        <v>337.85</v>
      </c>
      <c r="C76" s="6">
        <f>'Исходные данные'!N76</f>
        <v>25573380</v>
      </c>
      <c r="D76" s="6">
        <f t="shared" si="5"/>
        <v>5.8226020099981834</v>
      </c>
      <c r="E76" s="6">
        <f t="shared" si="8"/>
        <v>7.339158061953939E-2</v>
      </c>
      <c r="F76" s="6">
        <f t="shared" si="9"/>
        <v>7.0823337073727052E-2</v>
      </c>
      <c r="G76" s="6">
        <f t="shared" si="6"/>
        <v>17.057062524687201</v>
      </c>
      <c r="H76" s="6">
        <f t="shared" si="7"/>
        <v>0.44281376518218635</v>
      </c>
    </row>
    <row r="77" spans="1:8" x14ac:dyDescent="0.3">
      <c r="A77" s="7">
        <f>'Исходные данные'!H77</f>
        <v>42534</v>
      </c>
      <c r="B77" s="6">
        <f>'Исходные данные'!M77</f>
        <v>320.64999999999998</v>
      </c>
      <c r="C77" s="6">
        <f>'Исходные данные'!N77</f>
        <v>20208180</v>
      </c>
      <c r="D77" s="6">
        <f t="shared" si="5"/>
        <v>5.7703501855948716</v>
      </c>
      <c r="E77" s="6">
        <f t="shared" si="8"/>
        <v>-5.091016723397971E-2</v>
      </c>
      <c r="F77" s="6">
        <f t="shared" si="9"/>
        <v>-5.2251824403311775E-2</v>
      </c>
      <c r="G77" s="6">
        <f t="shared" si="6"/>
        <v>16.821598030896158</v>
      </c>
      <c r="H77" s="6">
        <f t="shared" si="7"/>
        <v>0.38478407557354921</v>
      </c>
    </row>
    <row r="78" spans="1:8" x14ac:dyDescent="0.3">
      <c r="A78" s="7">
        <f>'Исходные данные'!H78</f>
        <v>42541</v>
      </c>
      <c r="B78" s="6">
        <f>'Исходные данные'!M78</f>
        <v>333.65</v>
      </c>
      <c r="C78" s="6">
        <f>'Исходные данные'!N78</f>
        <v>26742460</v>
      </c>
      <c r="D78" s="6">
        <f t="shared" si="5"/>
        <v>5.8100925393496157</v>
      </c>
      <c r="E78" s="6">
        <f t="shared" si="8"/>
        <v>4.0542647746764388E-2</v>
      </c>
      <c r="F78" s="6">
        <f t="shared" si="9"/>
        <v>3.9742353754743547E-2</v>
      </c>
      <c r="G78" s="6">
        <f t="shared" si="6"/>
        <v>17.101763122414834</v>
      </c>
      <c r="H78" s="6">
        <f t="shared" si="7"/>
        <v>0.42864372469635625</v>
      </c>
    </row>
    <row r="79" spans="1:8" x14ac:dyDescent="0.3">
      <c r="A79" s="7">
        <f>'Исходные данные'!H79</f>
        <v>42548</v>
      </c>
      <c r="B79" s="6">
        <f>'Исходные данные'!M79</f>
        <v>332.45</v>
      </c>
      <c r="C79" s="6">
        <f>'Исходные данные'!N79</f>
        <v>20069580</v>
      </c>
      <c r="D79" s="6">
        <f t="shared" si="5"/>
        <v>5.8064894728484635</v>
      </c>
      <c r="E79" s="6">
        <f t="shared" si="8"/>
        <v>-3.5965832459163454E-3</v>
      </c>
      <c r="F79" s="6">
        <f t="shared" si="9"/>
        <v>-3.6030665011516053E-3</v>
      </c>
      <c r="G79" s="6">
        <f t="shared" si="6"/>
        <v>16.814715793797202</v>
      </c>
      <c r="H79" s="6">
        <f t="shared" si="7"/>
        <v>0.42459514170040485</v>
      </c>
    </row>
    <row r="80" spans="1:8" x14ac:dyDescent="0.3">
      <c r="A80" s="7">
        <f>'Исходные данные'!H80</f>
        <v>42555</v>
      </c>
      <c r="B80" s="6">
        <f>'Исходные данные'!M80</f>
        <v>325</v>
      </c>
      <c r="C80" s="6">
        <f>'Исходные данные'!N80</f>
        <v>16377000</v>
      </c>
      <c r="D80" s="6">
        <f t="shared" si="5"/>
        <v>5.7838251823297373</v>
      </c>
      <c r="E80" s="6">
        <f t="shared" si="8"/>
        <v>-2.2409384869905215E-2</v>
      </c>
      <c r="F80" s="6">
        <f t="shared" si="9"/>
        <v>-2.2664290518726399E-2</v>
      </c>
      <c r="G80" s="6">
        <f t="shared" si="6"/>
        <v>16.611388469432004</v>
      </c>
      <c r="H80" s="6">
        <f t="shared" si="7"/>
        <v>0.39946018893387319</v>
      </c>
    </row>
    <row r="81" spans="1:8" x14ac:dyDescent="0.3">
      <c r="A81" s="7">
        <f>'Исходные данные'!H81</f>
        <v>42562</v>
      </c>
      <c r="B81" s="6">
        <f>'Исходные данные'!M81</f>
        <v>335</v>
      </c>
      <c r="C81" s="6">
        <f>'Исходные данные'!N81</f>
        <v>15593140</v>
      </c>
      <c r="D81" s="6">
        <f t="shared" si="5"/>
        <v>5.8141305318250662</v>
      </c>
      <c r="E81" s="6">
        <f t="shared" si="8"/>
        <v>3.0769230769230771E-2</v>
      </c>
      <c r="F81" s="6">
        <f t="shared" si="9"/>
        <v>3.0305349495328843E-2</v>
      </c>
      <c r="G81" s="6">
        <f t="shared" si="6"/>
        <v>16.562341631914457</v>
      </c>
      <c r="H81" s="6">
        <f t="shared" si="7"/>
        <v>0.43319838056680166</v>
      </c>
    </row>
    <row r="82" spans="1:8" x14ac:dyDescent="0.3">
      <c r="A82" s="7">
        <f>'Исходные данные'!H82</f>
        <v>42569</v>
      </c>
      <c r="B82" s="6">
        <f>'Исходные данные'!M82</f>
        <v>334.3</v>
      </c>
      <c r="C82" s="6">
        <f>'Исходные данные'!N82</f>
        <v>11129270</v>
      </c>
      <c r="D82" s="6">
        <f t="shared" si="5"/>
        <v>5.8120387934260531</v>
      </c>
      <c r="E82" s="6">
        <f t="shared" si="8"/>
        <v>-2.0895522388059361E-3</v>
      </c>
      <c r="F82" s="6">
        <f t="shared" si="9"/>
        <v>-2.0917383990134522E-3</v>
      </c>
      <c r="G82" s="6">
        <f t="shared" si="6"/>
        <v>16.225089132601155</v>
      </c>
      <c r="H82" s="6">
        <f t="shared" si="7"/>
        <v>0.43083670715249672</v>
      </c>
    </row>
    <row r="83" spans="1:8" x14ac:dyDescent="0.3">
      <c r="A83" s="7">
        <f>'Исходные данные'!H83</f>
        <v>42576</v>
      </c>
      <c r="B83" s="6">
        <f>'Исходные данные'!M83</f>
        <v>325.5</v>
      </c>
      <c r="C83" s="6">
        <f>'Исходные данные'!N83</f>
        <v>11941600</v>
      </c>
      <c r="D83" s="6">
        <f t="shared" si="5"/>
        <v>5.7853624616486243</v>
      </c>
      <c r="E83" s="6">
        <f t="shared" si="8"/>
        <v>-2.6323661381992255E-2</v>
      </c>
      <c r="F83" s="6">
        <f t="shared" si="9"/>
        <v>-2.6676331777429042E-2</v>
      </c>
      <c r="G83" s="6">
        <f t="shared" si="6"/>
        <v>16.295538660301165</v>
      </c>
      <c r="H83" s="6">
        <f t="shared" si="7"/>
        <v>0.40114709851551961</v>
      </c>
    </row>
    <row r="84" spans="1:8" x14ac:dyDescent="0.3">
      <c r="A84" s="7">
        <f>'Исходные данные'!H84</f>
        <v>42583</v>
      </c>
      <c r="B84" s="6">
        <f>'Исходные данные'!M84</f>
        <v>329.9</v>
      </c>
      <c r="C84" s="6">
        <f>'Исходные данные'!N84</f>
        <v>12447060</v>
      </c>
      <c r="D84" s="6">
        <f t="shared" si="5"/>
        <v>5.798789578234536</v>
      </c>
      <c r="E84" s="6">
        <f t="shared" si="8"/>
        <v>1.3517665130568287E-2</v>
      </c>
      <c r="F84" s="6">
        <f t="shared" si="9"/>
        <v>1.3427116585911631E-2</v>
      </c>
      <c r="G84" s="6">
        <f t="shared" si="6"/>
        <v>16.336995008410156</v>
      </c>
      <c r="H84" s="6">
        <f t="shared" si="7"/>
        <v>0.41599190283400805</v>
      </c>
    </row>
    <row r="85" spans="1:8" x14ac:dyDescent="0.3">
      <c r="A85" s="7">
        <f>'Исходные данные'!H85</f>
        <v>42590</v>
      </c>
      <c r="B85" s="6">
        <f>'Исходные данные'!M85</f>
        <v>330.85</v>
      </c>
      <c r="C85" s="6">
        <f>'Исходные данные'!N85</f>
        <v>9586430</v>
      </c>
      <c r="D85" s="6">
        <f t="shared" si="5"/>
        <v>5.8016651004580684</v>
      </c>
      <c r="E85" s="6">
        <f t="shared" si="8"/>
        <v>2.8796605031829207E-3</v>
      </c>
      <c r="F85" s="6">
        <f t="shared" si="9"/>
        <v>2.8755222235328538E-3</v>
      </c>
      <c r="G85" s="6">
        <f t="shared" si="6"/>
        <v>16.075859114778911</v>
      </c>
      <c r="H85" s="6">
        <f t="shared" si="7"/>
        <v>0.41919703103913641</v>
      </c>
    </row>
    <row r="86" spans="1:8" x14ac:dyDescent="0.3">
      <c r="A86" s="7">
        <f>'Исходные данные'!H86</f>
        <v>42597</v>
      </c>
      <c r="B86" s="6">
        <f>'Исходные данные'!M86</f>
        <v>349.05</v>
      </c>
      <c r="C86" s="6">
        <f>'Исходные данные'!N86</f>
        <v>19158520</v>
      </c>
      <c r="D86" s="6">
        <f t="shared" si="5"/>
        <v>5.8552151784164108</v>
      </c>
      <c r="E86" s="6">
        <f t="shared" si="8"/>
        <v>5.5009823182711158E-2</v>
      </c>
      <c r="F86" s="6">
        <f t="shared" si="9"/>
        <v>5.3550077958341942E-2</v>
      </c>
      <c r="G86" s="6">
        <f t="shared" si="6"/>
        <v>16.768258083264623</v>
      </c>
      <c r="H86" s="6">
        <f t="shared" si="7"/>
        <v>0.48060053981106621</v>
      </c>
    </row>
    <row r="87" spans="1:8" x14ac:dyDescent="0.3">
      <c r="A87" s="7">
        <f>'Исходные данные'!H87</f>
        <v>42604</v>
      </c>
      <c r="B87" s="6">
        <f>'Исходные данные'!M87</f>
        <v>350.55</v>
      </c>
      <c r="C87" s="6">
        <f>'Исходные данные'!N87</f>
        <v>10983280</v>
      </c>
      <c r="D87" s="6">
        <f t="shared" si="5"/>
        <v>5.8595033496529769</v>
      </c>
      <c r="E87" s="6">
        <f t="shared" si="8"/>
        <v>4.2973785990545769E-3</v>
      </c>
      <c r="F87" s="6">
        <f t="shared" si="9"/>
        <v>4.2881712365661932E-3</v>
      </c>
      <c r="G87" s="6">
        <f t="shared" si="6"/>
        <v>16.211884674390706</v>
      </c>
      <c r="H87" s="6">
        <f t="shared" si="7"/>
        <v>0.4856612685560055</v>
      </c>
    </row>
    <row r="88" spans="1:8" x14ac:dyDescent="0.3">
      <c r="A88" s="7">
        <f>'Исходные данные'!H88</f>
        <v>42611</v>
      </c>
      <c r="B88" s="6">
        <f>'Исходные данные'!M88</f>
        <v>349.9</v>
      </c>
      <c r="C88" s="6">
        <f>'Исходные данные'!N88</f>
        <v>13225010</v>
      </c>
      <c r="D88" s="6">
        <f t="shared" si="5"/>
        <v>5.8576473993736426</v>
      </c>
      <c r="E88" s="6">
        <f t="shared" si="8"/>
        <v>-1.8542290686065727E-3</v>
      </c>
      <c r="F88" s="6">
        <f t="shared" si="9"/>
        <v>-1.8559502793343851E-3</v>
      </c>
      <c r="G88" s="6">
        <f t="shared" si="6"/>
        <v>16.397620291852018</v>
      </c>
      <c r="H88" s="6">
        <f t="shared" si="7"/>
        <v>0.48346828609986503</v>
      </c>
    </row>
    <row r="89" spans="1:8" x14ac:dyDescent="0.3">
      <c r="A89" s="7">
        <f>'Исходные данные'!H89</f>
        <v>42618</v>
      </c>
      <c r="B89" s="6">
        <f>'Исходные данные'!M89</f>
        <v>362.4</v>
      </c>
      <c r="C89" s="6">
        <f>'Исходные данные'!N89</f>
        <v>16585480</v>
      </c>
      <c r="D89" s="6">
        <f t="shared" si="5"/>
        <v>5.8927485741688246</v>
      </c>
      <c r="E89" s="6">
        <f t="shared" si="8"/>
        <v>3.5724492712203487E-2</v>
      </c>
      <c r="F89" s="6">
        <f t="shared" si="9"/>
        <v>3.5101174795182002E-2</v>
      </c>
      <c r="G89" s="6">
        <f t="shared" si="6"/>
        <v>16.624038171759377</v>
      </c>
      <c r="H89" s="6">
        <f t="shared" si="7"/>
        <v>0.52564102564102566</v>
      </c>
    </row>
    <row r="90" spans="1:8" x14ac:dyDescent="0.3">
      <c r="A90" s="7">
        <f>'Исходные данные'!H90</f>
        <v>42625</v>
      </c>
      <c r="B90" s="6">
        <f>'Исходные данные'!M90</f>
        <v>360.85</v>
      </c>
      <c r="C90" s="6">
        <f>'Исходные данные'!N90</f>
        <v>19747200</v>
      </c>
      <c r="D90" s="6">
        <f t="shared" si="5"/>
        <v>5.8884623595182823</v>
      </c>
      <c r="E90" s="6">
        <f t="shared" si="8"/>
        <v>-4.2770419426047309E-3</v>
      </c>
      <c r="F90" s="6">
        <f t="shared" si="9"/>
        <v>-4.2862146505418686E-3</v>
      </c>
      <c r="G90" s="6">
        <f t="shared" si="6"/>
        <v>16.798522267108886</v>
      </c>
      <c r="H90" s="6">
        <f t="shared" si="7"/>
        <v>0.52041160593792191</v>
      </c>
    </row>
    <row r="91" spans="1:8" x14ac:dyDescent="0.3">
      <c r="A91" s="7">
        <f>'Исходные данные'!H91</f>
        <v>42632</v>
      </c>
      <c r="B91" s="6">
        <f>'Исходные данные'!M91</f>
        <v>356.05</v>
      </c>
      <c r="C91" s="6">
        <f>'Исходные данные'!N91</f>
        <v>14437820</v>
      </c>
      <c r="D91" s="6">
        <f t="shared" si="5"/>
        <v>5.875071170428134</v>
      </c>
      <c r="E91" s="6">
        <f t="shared" si="8"/>
        <v>-1.3301926008036612E-2</v>
      </c>
      <c r="F91" s="6">
        <f t="shared" si="9"/>
        <v>-1.3391189090148482E-2</v>
      </c>
      <c r="G91" s="6">
        <f t="shared" si="6"/>
        <v>16.485361710502822</v>
      </c>
      <c r="H91" s="6">
        <f t="shared" si="7"/>
        <v>0.5042172739541162</v>
      </c>
    </row>
    <row r="92" spans="1:8" x14ac:dyDescent="0.3">
      <c r="A92" s="7">
        <f>'Исходные данные'!H92</f>
        <v>42639</v>
      </c>
      <c r="B92" s="6">
        <f>'Исходные данные'!M92</f>
        <v>342.8</v>
      </c>
      <c r="C92" s="6">
        <f>'Исходные данные'!N92</f>
        <v>18912090</v>
      </c>
      <c r="D92" s="6">
        <f t="shared" si="5"/>
        <v>5.8371471867236249</v>
      </c>
      <c r="E92" s="6">
        <f t="shared" si="8"/>
        <v>-3.7213874455834857E-2</v>
      </c>
      <c r="F92" s="6">
        <f t="shared" si="9"/>
        <v>-3.7923983704509091E-2</v>
      </c>
      <c r="G92" s="6">
        <f t="shared" si="6"/>
        <v>16.755311958059888</v>
      </c>
      <c r="H92" s="6">
        <f t="shared" si="7"/>
        <v>0.45951417004048595</v>
      </c>
    </row>
    <row r="93" spans="1:8" x14ac:dyDescent="0.3">
      <c r="A93" s="7">
        <f>'Исходные данные'!H93</f>
        <v>42646</v>
      </c>
      <c r="B93" s="6">
        <f>'Исходные данные'!M93</f>
        <v>341.5</v>
      </c>
      <c r="C93" s="6">
        <f>'Исходные данные'!N93</f>
        <v>18820570</v>
      </c>
      <c r="D93" s="6">
        <f t="shared" si="5"/>
        <v>5.8333476790108447</v>
      </c>
      <c r="E93" s="6">
        <f t="shared" si="8"/>
        <v>-3.7922987164527751E-3</v>
      </c>
      <c r="F93" s="6">
        <f t="shared" si="9"/>
        <v>-3.7995077127800417E-3</v>
      </c>
      <c r="G93" s="6">
        <f t="shared" si="6"/>
        <v>16.750460978591668</v>
      </c>
      <c r="H93" s="6">
        <f t="shared" si="7"/>
        <v>0.45512820512820518</v>
      </c>
    </row>
    <row r="94" spans="1:8" x14ac:dyDescent="0.3">
      <c r="A94" s="7">
        <f>'Исходные данные'!H94</f>
        <v>42653</v>
      </c>
      <c r="B94" s="6">
        <f>'Исходные данные'!M94</f>
        <v>353.85</v>
      </c>
      <c r="C94" s="6">
        <f>'Исходные данные'!N94</f>
        <v>24859580</v>
      </c>
      <c r="D94" s="6">
        <f t="shared" si="5"/>
        <v>5.8688730945217937</v>
      </c>
      <c r="E94" s="6">
        <f t="shared" si="8"/>
        <v>3.6163982430453948E-2</v>
      </c>
      <c r="F94" s="6">
        <f t="shared" si="9"/>
        <v>3.5525415510949135E-2</v>
      </c>
      <c r="G94" s="6">
        <f t="shared" si="6"/>
        <v>17.02875374929431</v>
      </c>
      <c r="H94" s="6">
        <f t="shared" si="7"/>
        <v>0.49679487179487192</v>
      </c>
    </row>
    <row r="95" spans="1:8" x14ac:dyDescent="0.3">
      <c r="A95" s="7">
        <f>'Исходные данные'!H95</f>
        <v>42660</v>
      </c>
      <c r="B95" s="6">
        <f>'Исходные данные'!M95</f>
        <v>344.3</v>
      </c>
      <c r="C95" s="6">
        <f>'Исходные данные'!N95</f>
        <v>12932370</v>
      </c>
      <c r="D95" s="6">
        <f t="shared" si="5"/>
        <v>5.8415133703444777</v>
      </c>
      <c r="E95" s="6">
        <f t="shared" si="8"/>
        <v>-2.6988837077857881E-2</v>
      </c>
      <c r="F95" s="6">
        <f t="shared" si="9"/>
        <v>-2.7359724177315733E-2</v>
      </c>
      <c r="G95" s="6">
        <f t="shared" si="6"/>
        <v>16.375244028615199</v>
      </c>
      <c r="H95" s="6">
        <f t="shared" si="7"/>
        <v>0.46457489878542518</v>
      </c>
    </row>
    <row r="96" spans="1:8" x14ac:dyDescent="0.3">
      <c r="A96" s="7">
        <f>'Исходные данные'!H96</f>
        <v>42667</v>
      </c>
      <c r="B96" s="6">
        <f>'Исходные данные'!M96</f>
        <v>349.9</v>
      </c>
      <c r="C96" s="6">
        <f>'Исходные данные'!N96</f>
        <v>10578330</v>
      </c>
      <c r="D96" s="6">
        <f t="shared" si="5"/>
        <v>5.8576473993736426</v>
      </c>
      <c r="E96" s="6">
        <f t="shared" si="8"/>
        <v>1.6264885274469839E-2</v>
      </c>
      <c r="F96" s="6">
        <f t="shared" si="9"/>
        <v>1.6134029029164117E-2</v>
      </c>
      <c r="G96" s="6">
        <f t="shared" si="6"/>
        <v>16.174318126945046</v>
      </c>
      <c r="H96" s="6">
        <f t="shared" si="7"/>
        <v>0.48346828609986503</v>
      </c>
    </row>
    <row r="97" spans="1:8" x14ac:dyDescent="0.3">
      <c r="A97" s="7">
        <f>'Исходные данные'!H97</f>
        <v>42674</v>
      </c>
      <c r="B97" s="6">
        <f>'Исходные данные'!M97</f>
        <v>342</v>
      </c>
      <c r="C97" s="6">
        <f>'Исходные данные'!N97</f>
        <v>12251310</v>
      </c>
      <c r="D97" s="6">
        <f t="shared" si="5"/>
        <v>5.8348107370626048</v>
      </c>
      <c r="E97" s="6">
        <f t="shared" si="8"/>
        <v>-2.257787939411254E-2</v>
      </c>
      <c r="F97" s="6">
        <f t="shared" si="9"/>
        <v>-2.2836662311037072E-2</v>
      </c>
      <c r="G97" s="6">
        <f t="shared" si="6"/>
        <v>16.321143428012977</v>
      </c>
      <c r="H97" s="6">
        <f t="shared" si="7"/>
        <v>0.45681511470985159</v>
      </c>
    </row>
    <row r="98" spans="1:8" x14ac:dyDescent="0.3">
      <c r="A98" s="7">
        <f>'Исходные данные'!H98</f>
        <v>42681</v>
      </c>
      <c r="B98" s="6">
        <f>'Исходные данные'!M98</f>
        <v>342.1</v>
      </c>
      <c r="C98" s="6">
        <f>'Исходные данные'!N98</f>
        <v>17055920</v>
      </c>
      <c r="D98" s="6">
        <f t="shared" si="5"/>
        <v>5.8351030919835587</v>
      </c>
      <c r="E98" s="6">
        <f t="shared" si="8"/>
        <v>2.9239766081877992E-4</v>
      </c>
      <c r="F98" s="6">
        <f t="shared" si="9"/>
        <v>2.9235492095380593E-4</v>
      </c>
      <c r="G98" s="6">
        <f t="shared" si="6"/>
        <v>16.652007915505187</v>
      </c>
      <c r="H98" s="6">
        <f t="shared" si="7"/>
        <v>0.45715249662618096</v>
      </c>
    </row>
    <row r="99" spans="1:8" x14ac:dyDescent="0.3">
      <c r="A99" s="7">
        <f>'Исходные данные'!H99</f>
        <v>42688</v>
      </c>
      <c r="B99" s="6">
        <f>'Исходные данные'!M99</f>
        <v>337</v>
      </c>
      <c r="C99" s="6">
        <f>'Исходные данные'!N99</f>
        <v>18920470</v>
      </c>
      <c r="D99" s="6">
        <f t="shared" si="5"/>
        <v>5.8200829303523616</v>
      </c>
      <c r="E99" s="6">
        <f t="shared" si="8"/>
        <v>-1.4907921660333301E-2</v>
      </c>
      <c r="F99" s="6">
        <f t="shared" si="9"/>
        <v>-1.5020161631197314E-2</v>
      </c>
      <c r="G99" s="6">
        <f t="shared" si="6"/>
        <v>16.755754962717095</v>
      </c>
      <c r="H99" s="6">
        <f t="shared" si="7"/>
        <v>0.43994601889338736</v>
      </c>
    </row>
    <row r="100" spans="1:8" x14ac:dyDescent="0.3">
      <c r="A100" s="7">
        <f>'Исходные данные'!H100</f>
        <v>42695</v>
      </c>
      <c r="B100" s="6">
        <f>'Исходные данные'!M100</f>
        <v>341.5</v>
      </c>
      <c r="C100" s="6">
        <f>'Исходные данные'!N100</f>
        <v>13469670</v>
      </c>
      <c r="D100" s="6">
        <f t="shared" si="5"/>
        <v>5.8333476790108447</v>
      </c>
      <c r="E100" s="6">
        <f t="shared" si="8"/>
        <v>1.3353115727002967E-2</v>
      </c>
      <c r="F100" s="6">
        <f t="shared" si="9"/>
        <v>1.3264748658483101E-2</v>
      </c>
      <c r="G100" s="6">
        <f t="shared" si="6"/>
        <v>16.415951049200029</v>
      </c>
      <c r="H100" s="6">
        <f t="shared" si="7"/>
        <v>0.45512820512820518</v>
      </c>
    </row>
    <row r="101" spans="1:8" x14ac:dyDescent="0.3">
      <c r="A101" s="7">
        <f>'Исходные данные'!H101</f>
        <v>42702</v>
      </c>
      <c r="B101" s="6">
        <f>'Исходные данные'!M101</f>
        <v>340</v>
      </c>
      <c r="C101" s="6">
        <f>'Исходные данные'!N101</f>
        <v>24655750</v>
      </c>
      <c r="D101" s="6">
        <f t="shared" si="5"/>
        <v>5.8289456176102075</v>
      </c>
      <c r="E101" s="6">
        <f t="shared" si="8"/>
        <v>-4.3923865300146414E-3</v>
      </c>
      <c r="F101" s="6">
        <f t="shared" si="9"/>
        <v>-4.4020614006376529E-3</v>
      </c>
      <c r="G101" s="6">
        <f t="shared" si="6"/>
        <v>17.020520696970838</v>
      </c>
      <c r="H101" s="6">
        <f t="shared" si="7"/>
        <v>0.45006747638326589</v>
      </c>
    </row>
    <row r="102" spans="1:8" x14ac:dyDescent="0.3">
      <c r="A102" s="7">
        <f>'Исходные данные'!H102</f>
        <v>42709</v>
      </c>
      <c r="B102" s="6">
        <f>'Исходные данные'!M102</f>
        <v>370.8</v>
      </c>
      <c r="C102" s="6">
        <f>'Исходные данные'!N102</f>
        <v>55186550</v>
      </c>
      <c r="D102" s="6">
        <f t="shared" si="5"/>
        <v>5.9156628336916999</v>
      </c>
      <c r="E102" s="6">
        <f t="shared" si="8"/>
        <v>9.0588235294117678E-2</v>
      </c>
      <c r="F102" s="6">
        <f t="shared" si="9"/>
        <v>8.6717216081493007E-2</v>
      </c>
      <c r="G102" s="6">
        <f t="shared" si="6"/>
        <v>17.826229822137254</v>
      </c>
      <c r="H102" s="6">
        <f t="shared" si="7"/>
        <v>0.55398110661268563</v>
      </c>
    </row>
    <row r="103" spans="1:8" x14ac:dyDescent="0.3">
      <c r="A103" s="7">
        <f>'Исходные данные'!H103</f>
        <v>42716</v>
      </c>
      <c r="B103" s="6">
        <f>'Исходные данные'!M103</f>
        <v>410.5</v>
      </c>
      <c r="C103" s="6">
        <f>'Исходные данные'!N103</f>
        <v>43336550</v>
      </c>
      <c r="D103" s="6">
        <f t="shared" si="5"/>
        <v>6.0173759288924833</v>
      </c>
      <c r="E103" s="6">
        <f t="shared" si="8"/>
        <v>0.10706580366774539</v>
      </c>
      <c r="F103" s="6">
        <f t="shared" si="9"/>
        <v>0.10171309520078284</v>
      </c>
      <c r="G103" s="6">
        <f t="shared" si="6"/>
        <v>17.584506947766009</v>
      </c>
      <c r="H103" s="6">
        <f t="shared" si="7"/>
        <v>0.68792172739541169</v>
      </c>
    </row>
    <row r="104" spans="1:8" x14ac:dyDescent="0.3">
      <c r="A104" s="7">
        <f>'Исходные данные'!H104</f>
        <v>42723</v>
      </c>
      <c r="B104" s="6">
        <f>'Исходные данные'!M104</f>
        <v>382.85</v>
      </c>
      <c r="C104" s="6">
        <f>'Исходные данные'!N104</f>
        <v>17217590</v>
      </c>
      <c r="D104" s="6">
        <f t="shared" si="5"/>
        <v>5.9476432675591324</v>
      </c>
      <c r="E104" s="6">
        <f t="shared" si="8"/>
        <v>-6.735688185140068E-2</v>
      </c>
      <c r="F104" s="6">
        <f t="shared" si="9"/>
        <v>-6.9732661333350376E-2</v>
      </c>
      <c r="G104" s="6">
        <f t="shared" si="6"/>
        <v>16.661442093627056</v>
      </c>
      <c r="H104" s="6">
        <f t="shared" si="7"/>
        <v>0.59463562753036447</v>
      </c>
    </row>
    <row r="105" spans="1:8" x14ac:dyDescent="0.3">
      <c r="A105" s="7">
        <f>'Исходные данные'!H105</f>
        <v>42730</v>
      </c>
      <c r="B105" s="6">
        <f>'Исходные данные'!M105</f>
        <v>402.8</v>
      </c>
      <c r="C105" s="6">
        <f>'Исходные данные'!N105</f>
        <v>11467100</v>
      </c>
      <c r="D105" s="6">
        <f t="shared" si="5"/>
        <v>5.9984401608444076</v>
      </c>
      <c r="E105" s="6">
        <f t="shared" si="8"/>
        <v>5.210918114143917E-2</v>
      </c>
      <c r="F105" s="6">
        <f t="shared" si="9"/>
        <v>5.0796893285274723E-2</v>
      </c>
      <c r="G105" s="6">
        <f t="shared" si="6"/>
        <v>16.254992623659142</v>
      </c>
      <c r="H105" s="6">
        <f t="shared" si="7"/>
        <v>0.66194331983805677</v>
      </c>
    </row>
    <row r="106" spans="1:8" x14ac:dyDescent="0.3">
      <c r="A106" s="7">
        <f>'Исходные данные'!H106</f>
        <v>42737</v>
      </c>
      <c r="B106" s="6">
        <f>'Исходные данные'!M106</f>
        <v>392.5</v>
      </c>
      <c r="C106" s="6">
        <f>'Исходные данные'!N106</f>
        <v>18545540</v>
      </c>
      <c r="D106" s="6">
        <f t="shared" si="5"/>
        <v>5.9725365372224628</v>
      </c>
      <c r="E106" s="6">
        <f t="shared" si="8"/>
        <v>-2.5571002979146006E-2</v>
      </c>
      <c r="F106" s="6">
        <f t="shared" si="9"/>
        <v>-2.5903623621944181E-2</v>
      </c>
      <c r="G106" s="6">
        <f t="shared" si="6"/>
        <v>16.735739886842641</v>
      </c>
      <c r="H106" s="6">
        <f t="shared" si="7"/>
        <v>0.62719298245614041</v>
      </c>
    </row>
    <row r="107" spans="1:8" x14ac:dyDescent="0.3">
      <c r="A107" s="7">
        <f>'Исходные данные'!H107</f>
        <v>42744</v>
      </c>
      <c r="B107" s="6">
        <f>'Исходные данные'!M107</f>
        <v>388</v>
      </c>
      <c r="C107" s="6">
        <f>'Исходные данные'!N107</f>
        <v>24831320</v>
      </c>
      <c r="D107" s="6">
        <f t="shared" si="5"/>
        <v>5.9610053396232736</v>
      </c>
      <c r="E107" s="6">
        <f t="shared" si="8"/>
        <v>-1.1464968152866241E-2</v>
      </c>
      <c r="F107" s="6">
        <f t="shared" si="9"/>
        <v>-1.1531197599189679E-2</v>
      </c>
      <c r="G107" s="6">
        <f t="shared" si="6"/>
        <v>17.027616317569514</v>
      </c>
      <c r="H107" s="6">
        <f t="shared" si="7"/>
        <v>0.61201079622132259</v>
      </c>
    </row>
    <row r="108" spans="1:8" x14ac:dyDescent="0.3">
      <c r="A108" s="7">
        <f>'Исходные данные'!H108</f>
        <v>42751</v>
      </c>
      <c r="B108" s="6">
        <f>'Исходные данные'!M108</f>
        <v>387.5</v>
      </c>
      <c r="C108" s="6">
        <f>'Исходные данные'!N108</f>
        <v>20918100</v>
      </c>
      <c r="D108" s="6">
        <f t="shared" si="5"/>
        <v>5.9597158487934019</v>
      </c>
      <c r="E108" s="6">
        <f t="shared" si="8"/>
        <v>-1.288659793814433E-3</v>
      </c>
      <c r="F108" s="6">
        <f t="shared" si="9"/>
        <v>-1.2894908298717507E-3</v>
      </c>
      <c r="G108" s="6">
        <f t="shared" si="6"/>
        <v>16.856125370856681</v>
      </c>
      <c r="H108" s="6">
        <f t="shared" si="7"/>
        <v>0.61032388663967618</v>
      </c>
    </row>
    <row r="109" spans="1:8" x14ac:dyDescent="0.3">
      <c r="A109" s="7">
        <f>'Исходные данные'!H109</f>
        <v>42758</v>
      </c>
      <c r="B109" s="6">
        <f>'Исходные данные'!M109</f>
        <v>402</v>
      </c>
      <c r="C109" s="6">
        <f>'Исходные данные'!N109</f>
        <v>24795610</v>
      </c>
      <c r="D109" s="6">
        <f t="shared" si="5"/>
        <v>5.9964520886190211</v>
      </c>
      <c r="E109" s="6">
        <f t="shared" si="8"/>
        <v>3.741935483870968E-2</v>
      </c>
      <c r="F109" s="6">
        <f t="shared" si="9"/>
        <v>3.673623982561932E-2</v>
      </c>
      <c r="G109" s="6">
        <f t="shared" si="6"/>
        <v>17.026177179336973</v>
      </c>
      <c r="H109" s="6">
        <f t="shared" si="7"/>
        <v>0.65924426450742246</v>
      </c>
    </row>
    <row r="110" spans="1:8" x14ac:dyDescent="0.3">
      <c r="A110" s="7">
        <f>'Исходные данные'!H110</f>
        <v>42765</v>
      </c>
      <c r="B110" s="6">
        <f>'Исходные данные'!M110</f>
        <v>397.85</v>
      </c>
      <c r="C110" s="6">
        <f>'Исходные данные'!N110</f>
        <v>16886810</v>
      </c>
      <c r="D110" s="6">
        <f t="shared" si="5"/>
        <v>5.986075049823544</v>
      </c>
      <c r="E110" s="6">
        <f t="shared" si="8"/>
        <v>-1.0323383084577057E-2</v>
      </c>
      <c r="F110" s="6">
        <f t="shared" si="9"/>
        <v>-1.0377038795477141E-2</v>
      </c>
      <c r="G110" s="6">
        <f t="shared" si="6"/>
        <v>16.642043401792613</v>
      </c>
      <c r="H110" s="6">
        <f t="shared" si="7"/>
        <v>0.64524291497975728</v>
      </c>
    </row>
    <row r="111" spans="1:8" x14ac:dyDescent="0.3">
      <c r="A111" s="7">
        <f>'Исходные данные'!H111</f>
        <v>42772</v>
      </c>
      <c r="B111" s="6">
        <f>'Исходные данные'!M111</f>
        <v>377.6</v>
      </c>
      <c r="C111" s="6">
        <f>'Исходные данные'!N111</f>
        <v>20062510</v>
      </c>
      <c r="D111" s="6">
        <f t="shared" si="5"/>
        <v>5.9338354342713453</v>
      </c>
      <c r="E111" s="6">
        <f t="shared" si="8"/>
        <v>-5.0898579866783963E-2</v>
      </c>
      <c r="F111" s="6">
        <f t="shared" si="9"/>
        <v>-5.2239615552198165E-2</v>
      </c>
      <c r="G111" s="6">
        <f t="shared" si="6"/>
        <v>16.814363457296754</v>
      </c>
      <c r="H111" s="6">
        <f t="shared" si="7"/>
        <v>0.57692307692307709</v>
      </c>
    </row>
    <row r="112" spans="1:8" x14ac:dyDescent="0.3">
      <c r="A112" s="7">
        <f>'Исходные данные'!H112</f>
        <v>42779</v>
      </c>
      <c r="B112" s="6">
        <f>'Исходные данные'!M112</f>
        <v>354</v>
      </c>
      <c r="C112" s="6">
        <f>'Исходные данные'!N112</f>
        <v>28349090</v>
      </c>
      <c r="D112" s="6">
        <f t="shared" si="5"/>
        <v>5.8692969131337742</v>
      </c>
      <c r="E112" s="6">
        <f t="shared" si="8"/>
        <v>-6.2500000000000056E-2</v>
      </c>
      <c r="F112" s="6">
        <f t="shared" si="9"/>
        <v>-6.4538521137571178E-2</v>
      </c>
      <c r="G112" s="6">
        <f t="shared" si="6"/>
        <v>17.160105488857425</v>
      </c>
      <c r="H112" s="6">
        <f t="shared" si="7"/>
        <v>0.49730094466936575</v>
      </c>
    </row>
    <row r="113" spans="1:8" x14ac:dyDescent="0.3">
      <c r="A113" s="7">
        <f>'Исходные данные'!H113</f>
        <v>42786</v>
      </c>
      <c r="B113" s="6">
        <f>'Исходные данные'!M113</f>
        <v>343</v>
      </c>
      <c r="C113" s="6">
        <f>'Исходные данные'!N113</f>
        <v>19940880</v>
      </c>
      <c r="D113" s="6">
        <f t="shared" si="5"/>
        <v>5.8377304471659395</v>
      </c>
      <c r="E113" s="6">
        <f t="shared" si="8"/>
        <v>-3.1073446327683617E-2</v>
      </c>
      <c r="F113" s="6">
        <f t="shared" si="9"/>
        <v>-3.156646596783453E-2</v>
      </c>
      <c r="G113" s="6">
        <f t="shared" si="6"/>
        <v>16.808282453921354</v>
      </c>
      <c r="H113" s="6">
        <f t="shared" si="7"/>
        <v>0.46018893387314447</v>
      </c>
    </row>
    <row r="114" spans="1:8" x14ac:dyDescent="0.3">
      <c r="A114" s="7">
        <f>'Исходные данные'!H114</f>
        <v>42793</v>
      </c>
      <c r="B114" s="6">
        <f>'Исходные данные'!M114</f>
        <v>336.5</v>
      </c>
      <c r="C114" s="6">
        <f>'Исходные данные'!N114</f>
        <v>30327100</v>
      </c>
      <c r="D114" s="6">
        <f t="shared" si="5"/>
        <v>5.8185981490847825</v>
      </c>
      <c r="E114" s="6">
        <f t="shared" si="8"/>
        <v>-1.8950437317784258E-2</v>
      </c>
      <c r="F114" s="6">
        <f t="shared" si="9"/>
        <v>-1.9132298081157392E-2</v>
      </c>
      <c r="G114" s="6">
        <f t="shared" si="6"/>
        <v>17.227552260190631</v>
      </c>
      <c r="H114" s="6">
        <f t="shared" si="7"/>
        <v>0.43825910931174095</v>
      </c>
    </row>
    <row r="115" spans="1:8" x14ac:dyDescent="0.3">
      <c r="A115" s="7">
        <f>'Исходные данные'!H115</f>
        <v>42800</v>
      </c>
      <c r="B115" s="6">
        <f>'Исходные данные'!M115</f>
        <v>315</v>
      </c>
      <c r="C115" s="6">
        <f>'Исходные данные'!N115</f>
        <v>24433740</v>
      </c>
      <c r="D115" s="6">
        <f t="shared" si="5"/>
        <v>5.7525726388256331</v>
      </c>
      <c r="E115" s="6">
        <f t="shared" si="8"/>
        <v>-6.3893016344725106E-2</v>
      </c>
      <c r="F115" s="6">
        <f t="shared" si="9"/>
        <v>-6.6025510259149434E-2</v>
      </c>
      <c r="G115" s="6">
        <f t="shared" si="6"/>
        <v>17.011475521979321</v>
      </c>
      <c r="H115" s="6">
        <f t="shared" si="7"/>
        <v>0.36572199730094473</v>
      </c>
    </row>
    <row r="116" spans="1:8" x14ac:dyDescent="0.3">
      <c r="A116" s="7">
        <f>'Исходные данные'!H116</f>
        <v>42807</v>
      </c>
      <c r="B116" s="6">
        <f>'Исходные данные'!M116</f>
        <v>314.45</v>
      </c>
      <c r="C116" s="6">
        <f>'Исходные данные'!N116</f>
        <v>30949310</v>
      </c>
      <c r="D116" s="6">
        <f t="shared" si="5"/>
        <v>5.7508250809895127</v>
      </c>
      <c r="E116" s="6">
        <f t="shared" si="8"/>
        <v>-1.746031746031782E-3</v>
      </c>
      <c r="F116" s="6">
        <f t="shared" si="9"/>
        <v>-1.7475578361207779E-3</v>
      </c>
      <c r="G116" s="6">
        <f t="shared" si="6"/>
        <v>17.247861262823747</v>
      </c>
      <c r="H116" s="6">
        <f t="shared" si="7"/>
        <v>0.36386639676113364</v>
      </c>
    </row>
    <row r="117" spans="1:8" x14ac:dyDescent="0.3">
      <c r="A117" s="7">
        <f>'Исходные данные'!H117</f>
        <v>42814</v>
      </c>
      <c r="B117" s="6">
        <f>'Исходные данные'!M117</f>
        <v>315.64999999999998</v>
      </c>
      <c r="C117" s="6">
        <f>'Исходные данные'!N117</f>
        <v>33486210</v>
      </c>
      <c r="D117" s="6">
        <f t="shared" si="5"/>
        <v>5.7546340048136342</v>
      </c>
      <c r="E117" s="6">
        <f t="shared" si="8"/>
        <v>3.816186993162629E-3</v>
      </c>
      <c r="F117" s="6">
        <f t="shared" si="9"/>
        <v>3.8089238241221499E-3</v>
      </c>
      <c r="G117" s="6">
        <f t="shared" si="6"/>
        <v>17.326644270256509</v>
      </c>
      <c r="H117" s="6">
        <f t="shared" si="7"/>
        <v>0.36791497975708498</v>
      </c>
    </row>
    <row r="118" spans="1:8" x14ac:dyDescent="0.3">
      <c r="A118" s="7">
        <f>'Исходные данные'!H118</f>
        <v>42821</v>
      </c>
      <c r="B118" s="6">
        <f>'Исходные данные'!M118</f>
        <v>323.5</v>
      </c>
      <c r="C118" s="6">
        <f>'Исходные данные'!N118</f>
        <v>27435580</v>
      </c>
      <c r="D118" s="6">
        <f t="shared" si="5"/>
        <v>5.7791991139409555</v>
      </c>
      <c r="E118" s="6">
        <f t="shared" si="8"/>
        <v>2.4869317281799534E-2</v>
      </c>
      <c r="F118" s="6">
        <f t="shared" si="9"/>
        <v>2.456510912732069E-2</v>
      </c>
      <c r="G118" s="6">
        <f t="shared" si="6"/>
        <v>17.127351269130187</v>
      </c>
      <c r="H118" s="6">
        <f t="shared" si="7"/>
        <v>0.3943994601889339</v>
      </c>
    </row>
    <row r="119" spans="1:8" x14ac:dyDescent="0.3">
      <c r="A119" s="7">
        <f>'Исходные данные'!H119</f>
        <v>42828</v>
      </c>
      <c r="B119" s="6">
        <f>'Исходные данные'!M119</f>
        <v>335.95</v>
      </c>
      <c r="C119" s="6">
        <f>'Исходные данные'!N119</f>
        <v>23537680</v>
      </c>
      <c r="D119" s="6">
        <f t="shared" si="5"/>
        <v>5.8169623393661594</v>
      </c>
      <c r="E119" s="6">
        <f t="shared" si="8"/>
        <v>3.8485316846986056E-2</v>
      </c>
      <c r="F119" s="6">
        <f t="shared" si="9"/>
        <v>3.776322542520371E-2</v>
      </c>
      <c r="G119" s="6">
        <f t="shared" si="6"/>
        <v>16.974113099289522</v>
      </c>
      <c r="H119" s="6">
        <f t="shared" si="7"/>
        <v>0.43640350877192985</v>
      </c>
    </row>
    <row r="120" spans="1:8" x14ac:dyDescent="0.3">
      <c r="A120" s="7">
        <f>'Исходные данные'!H120</f>
        <v>42835</v>
      </c>
      <c r="B120" s="6">
        <f>'Исходные данные'!M120</f>
        <v>315.75</v>
      </c>
      <c r="C120" s="6">
        <f>'Исходные данные'!N120</f>
        <v>24102940</v>
      </c>
      <c r="D120" s="6">
        <f t="shared" si="5"/>
        <v>5.7549507612306003</v>
      </c>
      <c r="E120" s="6">
        <f t="shared" si="8"/>
        <v>-6.0127995237386482E-2</v>
      </c>
      <c r="F120" s="6">
        <f t="shared" si="9"/>
        <v>-6.2011578135558396E-2</v>
      </c>
      <c r="G120" s="6">
        <f t="shared" si="6"/>
        <v>16.997844382721745</v>
      </c>
      <c r="H120" s="6">
        <f t="shared" si="7"/>
        <v>0.36825236167341435</v>
      </c>
    </row>
    <row r="121" spans="1:8" x14ac:dyDescent="0.3">
      <c r="A121" s="7">
        <f>'Исходные данные'!H121</f>
        <v>42842</v>
      </c>
      <c r="B121" s="6">
        <f>'Исходные данные'!M121</f>
        <v>317.39999999999998</v>
      </c>
      <c r="C121" s="6">
        <f>'Исходные данные'!N121</f>
        <v>17535060</v>
      </c>
      <c r="D121" s="6">
        <f t="shared" si="5"/>
        <v>5.7601628080923089</v>
      </c>
      <c r="E121" s="6">
        <f t="shared" si="8"/>
        <v>5.2256532066507592E-3</v>
      </c>
      <c r="F121" s="6">
        <f t="shared" si="9"/>
        <v>5.2120468617081811E-3</v>
      </c>
      <c r="G121" s="6">
        <f t="shared" si="6"/>
        <v>16.679712863278535</v>
      </c>
      <c r="H121" s="6">
        <f t="shared" si="7"/>
        <v>0.37381916329284748</v>
      </c>
    </row>
    <row r="122" spans="1:8" x14ac:dyDescent="0.3">
      <c r="A122" s="7">
        <f>'Исходные данные'!H122</f>
        <v>42849</v>
      </c>
      <c r="B122" s="6">
        <f>'Исходные данные'!M122</f>
        <v>317.25</v>
      </c>
      <c r="C122" s="6">
        <f>'Исходные данные'!N122</f>
        <v>19811640</v>
      </c>
      <c r="D122" s="6">
        <f t="shared" si="5"/>
        <v>5.7596901065944968</v>
      </c>
      <c r="E122" s="6">
        <f t="shared" si="8"/>
        <v>-4.7258979206041989E-4</v>
      </c>
      <c r="F122" s="6">
        <f t="shared" si="9"/>
        <v>-4.7270149781160521E-4</v>
      </c>
      <c r="G122" s="6">
        <f t="shared" si="6"/>
        <v>16.801780201719602</v>
      </c>
      <c r="H122" s="6">
        <f t="shared" si="7"/>
        <v>0.37331309041835364</v>
      </c>
    </row>
    <row r="123" spans="1:8" x14ac:dyDescent="0.3">
      <c r="A123" s="7">
        <f>'Исходные данные'!H123</f>
        <v>42856</v>
      </c>
      <c r="B123" s="6">
        <f>'Исходные данные'!M123</f>
        <v>312.45</v>
      </c>
      <c r="C123" s="6">
        <f>'Исходные данные'!N123</f>
        <v>15595480</v>
      </c>
      <c r="D123" s="6">
        <f t="shared" si="5"/>
        <v>5.7444444563750903</v>
      </c>
      <c r="E123" s="6">
        <f t="shared" si="8"/>
        <v>-1.5130023640661974E-2</v>
      </c>
      <c r="F123" s="6">
        <f t="shared" si="9"/>
        <v>-1.5245650219406373E-2</v>
      </c>
      <c r="G123" s="6">
        <f t="shared" si="6"/>
        <v>16.562491686646236</v>
      </c>
      <c r="H123" s="6">
        <f t="shared" si="7"/>
        <v>0.35711875843454793</v>
      </c>
    </row>
    <row r="124" spans="1:8" x14ac:dyDescent="0.3">
      <c r="A124" s="7">
        <f>'Исходные данные'!H124</f>
        <v>42863</v>
      </c>
      <c r="B124" s="6">
        <f>'Исходные данные'!M124</f>
        <v>307.5</v>
      </c>
      <c r="C124" s="6">
        <f>'Исходные данные'!N124</f>
        <v>10456430</v>
      </c>
      <c r="D124" s="6">
        <f t="shared" si="5"/>
        <v>5.7284750872465722</v>
      </c>
      <c r="E124" s="6">
        <f t="shared" si="8"/>
        <v>-1.5842534805568857E-2</v>
      </c>
      <c r="F124" s="6">
        <f t="shared" si="9"/>
        <v>-1.5969369128518093E-2</v>
      </c>
      <c r="G124" s="6">
        <f t="shared" si="6"/>
        <v>16.162727658153681</v>
      </c>
      <c r="H124" s="6">
        <f t="shared" si="7"/>
        <v>0.34041835357624833</v>
      </c>
    </row>
    <row r="125" spans="1:8" x14ac:dyDescent="0.3">
      <c r="A125" s="7">
        <f>'Исходные данные'!H125</f>
        <v>42870</v>
      </c>
      <c r="B125" s="6">
        <f>'Исходные данные'!M125</f>
        <v>306.10000000000002</v>
      </c>
      <c r="C125" s="6">
        <f>'Исходные данные'!N125</f>
        <v>19855650</v>
      </c>
      <c r="D125" s="6">
        <f t="shared" si="5"/>
        <v>5.7239118459513669</v>
      </c>
      <c r="E125" s="6">
        <f t="shared" si="8"/>
        <v>-4.5528455284552108E-3</v>
      </c>
      <c r="F125" s="6">
        <f t="shared" si="9"/>
        <v>-4.5632412952057054E-3</v>
      </c>
      <c r="G125" s="6">
        <f t="shared" si="6"/>
        <v>16.803999159357389</v>
      </c>
      <c r="H125" s="6">
        <f t="shared" si="7"/>
        <v>0.33569500674763847</v>
      </c>
    </row>
    <row r="126" spans="1:8" x14ac:dyDescent="0.3">
      <c r="A126" s="7">
        <f>'Исходные данные'!H126</f>
        <v>42877</v>
      </c>
      <c r="B126" s="6">
        <f>'Исходные данные'!M126</f>
        <v>304</v>
      </c>
      <c r="C126" s="6">
        <f>'Исходные данные'!N126</f>
        <v>25029200</v>
      </c>
      <c r="D126" s="6">
        <f t="shared" si="5"/>
        <v>5.7170277014062219</v>
      </c>
      <c r="E126" s="6">
        <f t="shared" si="8"/>
        <v>-6.8605031035610014E-3</v>
      </c>
      <c r="F126" s="6">
        <f t="shared" si="9"/>
        <v>-6.8841445451452076E-3</v>
      </c>
      <c r="G126" s="6">
        <f t="shared" si="6"/>
        <v>17.035553701251146</v>
      </c>
      <c r="H126" s="6">
        <f t="shared" si="7"/>
        <v>0.32860998650472339</v>
      </c>
    </row>
    <row r="127" spans="1:8" x14ac:dyDescent="0.3">
      <c r="A127" s="7">
        <f>'Исходные данные'!H127</f>
        <v>42884</v>
      </c>
      <c r="B127" s="6">
        <f>'Исходные данные'!M127</f>
        <v>301</v>
      </c>
      <c r="C127" s="6">
        <f>'Исходные данные'!N127</f>
        <v>31795860</v>
      </c>
      <c r="D127" s="6">
        <f t="shared" si="5"/>
        <v>5.7071102647488754</v>
      </c>
      <c r="E127" s="6">
        <f t="shared" si="8"/>
        <v>-9.8684210526315784E-3</v>
      </c>
      <c r="F127" s="6">
        <f t="shared" si="9"/>
        <v>-9.9174366573459155E-3</v>
      </c>
      <c r="G127" s="6">
        <f t="shared" si="6"/>
        <v>17.27484665059588</v>
      </c>
      <c r="H127" s="6">
        <f t="shared" si="7"/>
        <v>0.31848852901484487</v>
      </c>
    </row>
    <row r="128" spans="1:8" x14ac:dyDescent="0.3">
      <c r="A128" s="7">
        <f>'Исходные данные'!H128</f>
        <v>42891</v>
      </c>
      <c r="B128" s="6">
        <f>'Исходные данные'!M128</f>
        <v>306</v>
      </c>
      <c r="C128" s="6">
        <f>'Исходные данные'!N128</f>
        <v>23922710</v>
      </c>
      <c r="D128" s="6">
        <f t="shared" si="5"/>
        <v>5.7235851019523807</v>
      </c>
      <c r="E128" s="6">
        <f t="shared" si="8"/>
        <v>1.6611295681063124E-2</v>
      </c>
      <c r="F128" s="6">
        <f t="shared" si="9"/>
        <v>1.6474837203505042E-2</v>
      </c>
      <c r="G128" s="6">
        <f t="shared" si="6"/>
        <v>16.990338774943769</v>
      </c>
      <c r="H128" s="6">
        <f t="shared" si="7"/>
        <v>0.3353576248313091</v>
      </c>
    </row>
    <row r="129" spans="1:8" x14ac:dyDescent="0.3">
      <c r="A129" s="7">
        <f>'Исходные данные'!H129</f>
        <v>42898</v>
      </c>
      <c r="B129" s="6">
        <f>'Исходные данные'!M129</f>
        <v>306.5</v>
      </c>
      <c r="C129" s="6">
        <f>'Исходные данные'!N129</f>
        <v>34663870</v>
      </c>
      <c r="D129" s="6">
        <f t="shared" si="5"/>
        <v>5.7252177553762662</v>
      </c>
      <c r="E129" s="6">
        <f t="shared" si="8"/>
        <v>1.6339869281045752E-3</v>
      </c>
      <c r="F129" s="6">
        <f t="shared" si="9"/>
        <v>1.6326534238853118E-3</v>
      </c>
      <c r="G129" s="6">
        <f t="shared" si="6"/>
        <v>17.361208492106368</v>
      </c>
      <c r="H129" s="6">
        <f t="shared" si="7"/>
        <v>0.33704453441295551</v>
      </c>
    </row>
    <row r="130" spans="1:8" x14ac:dyDescent="0.3">
      <c r="A130" s="7">
        <f>'Исходные данные'!H130</f>
        <v>42905</v>
      </c>
      <c r="B130" s="6">
        <f>'Исходные данные'!M130</f>
        <v>322</v>
      </c>
      <c r="C130" s="6">
        <f>'Исходные данные'!N130</f>
        <v>27151440</v>
      </c>
      <c r="D130" s="6">
        <f t="shared" si="5"/>
        <v>5.7745515455444085</v>
      </c>
      <c r="E130" s="6">
        <f t="shared" si="8"/>
        <v>5.0570962479608482E-2</v>
      </c>
      <c r="F130" s="6">
        <f t="shared" si="9"/>
        <v>4.9333790168142197E-2</v>
      </c>
      <c r="G130" s="6">
        <f t="shared" si="6"/>
        <v>17.116940641611752</v>
      </c>
      <c r="H130" s="6">
        <f t="shared" si="7"/>
        <v>0.38933873144399467</v>
      </c>
    </row>
    <row r="131" spans="1:8" x14ac:dyDescent="0.3">
      <c r="A131" s="7">
        <f>'Исходные данные'!H131</f>
        <v>42912</v>
      </c>
      <c r="B131" s="6">
        <f>'Исходные данные'!M131</f>
        <v>323</v>
      </c>
      <c r="C131" s="6">
        <f>'Исходные данные'!N131</f>
        <v>21718800</v>
      </c>
      <c r="D131" s="6">
        <f t="shared" ref="D131:D194" si="10">LN(B131)</f>
        <v>5.7776523232226564</v>
      </c>
      <c r="E131" s="6">
        <f t="shared" si="8"/>
        <v>3.105590062111801E-3</v>
      </c>
      <c r="F131" s="6">
        <f t="shared" si="9"/>
        <v>3.1007776782481854E-3</v>
      </c>
      <c r="G131" s="6">
        <f t="shared" ref="G131:G194" si="11">LN(C131)</f>
        <v>16.893688802884963</v>
      </c>
      <c r="H131" s="6">
        <f t="shared" ref="H131:H194" si="12" xml:space="preserve"> (B131 - MIN($B$2:$B$268)) / (MAX($B$2:$B$268) - MIN($B$2:$B$268))</f>
        <v>0.39271255060728749</v>
      </c>
    </row>
    <row r="132" spans="1:8" x14ac:dyDescent="0.3">
      <c r="A132" s="7">
        <f>'Исходные данные'!H132</f>
        <v>42919</v>
      </c>
      <c r="B132" s="6">
        <f>'Исходные данные'!M132</f>
        <v>317.8</v>
      </c>
      <c r="C132" s="6">
        <f>'Исходные данные'!N132</f>
        <v>21395620</v>
      </c>
      <c r="D132" s="6">
        <f t="shared" si="10"/>
        <v>5.7614222541026159</v>
      </c>
      <c r="E132" s="6">
        <f t="shared" ref="E132:E195" si="13" xml:space="preserve"> (B132 - B131) / (B131)</f>
        <v>-1.6099071207430305E-2</v>
      </c>
      <c r="F132" s="6">
        <f t="shared" ref="F132:F195" si="14">LN(E132+1)</f>
        <v>-1.6230069120040852E-2</v>
      </c>
      <c r="G132" s="6">
        <f t="shared" si="11"/>
        <v>16.878696786146527</v>
      </c>
      <c r="H132" s="6">
        <f t="shared" si="12"/>
        <v>0.37516869095816474</v>
      </c>
    </row>
    <row r="133" spans="1:8" x14ac:dyDescent="0.3">
      <c r="A133" s="7">
        <f>'Исходные данные'!H133</f>
        <v>42926</v>
      </c>
      <c r="B133" s="6">
        <f>'Исходные данные'!M133</f>
        <v>318</v>
      </c>
      <c r="C133" s="6">
        <f>'Исходные данные'!N133</f>
        <v>18651680</v>
      </c>
      <c r="D133" s="6">
        <f t="shared" si="10"/>
        <v>5.7620513827801769</v>
      </c>
      <c r="E133" s="6">
        <f t="shared" si="13"/>
        <v>6.2932662051601198E-4</v>
      </c>
      <c r="F133" s="6">
        <f t="shared" si="14"/>
        <v>6.2912867756113921E-4</v>
      </c>
      <c r="G133" s="6">
        <f t="shared" si="11"/>
        <v>16.741446780426056</v>
      </c>
      <c r="H133" s="6">
        <f t="shared" si="12"/>
        <v>0.37584345479082326</v>
      </c>
    </row>
    <row r="134" spans="1:8" x14ac:dyDescent="0.3">
      <c r="A134" s="7">
        <f>'Исходные данные'!H134</f>
        <v>42933</v>
      </c>
      <c r="B134" s="6">
        <f>'Исходные данные'!M134</f>
        <v>317.39999999999998</v>
      </c>
      <c r="C134" s="6">
        <f>'Исходные данные'!N134</f>
        <v>18806040</v>
      </c>
      <c r="D134" s="6">
        <f t="shared" si="10"/>
        <v>5.7601628080923089</v>
      </c>
      <c r="E134" s="6">
        <f t="shared" si="13"/>
        <v>-1.8867924528302603E-3</v>
      </c>
      <c r="F134" s="6">
        <f t="shared" si="14"/>
        <v>-1.8885746878682475E-3</v>
      </c>
      <c r="G134" s="6">
        <f t="shared" si="11"/>
        <v>16.749688652797648</v>
      </c>
      <c r="H134" s="6">
        <f t="shared" si="12"/>
        <v>0.37381916329284748</v>
      </c>
    </row>
    <row r="135" spans="1:8" x14ac:dyDescent="0.3">
      <c r="A135" s="7">
        <f>'Исходные данные'!H135</f>
        <v>42940</v>
      </c>
      <c r="B135" s="6">
        <f>'Исходные данные'!M135</f>
        <v>305.89999999999998</v>
      </c>
      <c r="C135" s="6">
        <f>'Исходные данные'!N135</f>
        <v>14095250</v>
      </c>
      <c r="D135" s="6">
        <f t="shared" si="10"/>
        <v>5.7232582511568575</v>
      </c>
      <c r="E135" s="6">
        <f t="shared" si="13"/>
        <v>-3.6231884057971016E-2</v>
      </c>
      <c r="F135" s="6">
        <f t="shared" si="14"/>
        <v>-3.6904556935450979E-2</v>
      </c>
      <c r="G135" s="6">
        <f t="shared" si="11"/>
        <v>16.461348419159151</v>
      </c>
      <c r="H135" s="6">
        <f t="shared" si="12"/>
        <v>0.33502024291497973</v>
      </c>
    </row>
    <row r="136" spans="1:8" x14ac:dyDescent="0.3">
      <c r="A136" s="7">
        <f>'Исходные данные'!H136</f>
        <v>42947</v>
      </c>
      <c r="B136" s="6">
        <f>'Исходные данные'!M136</f>
        <v>316</v>
      </c>
      <c r="C136" s="6">
        <f>'Исходные данные'!N136</f>
        <v>23689930</v>
      </c>
      <c r="D136" s="6">
        <f t="shared" si="10"/>
        <v>5.7557422135869123</v>
      </c>
      <c r="E136" s="6">
        <f t="shared" si="13"/>
        <v>3.3017325923504488E-2</v>
      </c>
      <c r="F136" s="6">
        <f t="shared" si="14"/>
        <v>3.2483962430054407E-2</v>
      </c>
      <c r="G136" s="6">
        <f t="shared" si="11"/>
        <v>16.980560621297339</v>
      </c>
      <c r="H136" s="6">
        <f t="shared" si="12"/>
        <v>0.36909581646423756</v>
      </c>
    </row>
    <row r="137" spans="1:8" x14ac:dyDescent="0.3">
      <c r="A137" s="7">
        <f>'Исходные данные'!H137</f>
        <v>42954</v>
      </c>
      <c r="B137" s="6">
        <f>'Исходные данные'!M137</f>
        <v>303.95</v>
      </c>
      <c r="C137" s="6">
        <f>'Исходные данные'!N137</f>
        <v>17405340</v>
      </c>
      <c r="D137" s="6">
        <f t="shared" si="10"/>
        <v>5.7168632141947313</v>
      </c>
      <c r="E137" s="6">
        <f t="shared" si="13"/>
        <v>-3.81329113924051E-2</v>
      </c>
      <c r="F137" s="6">
        <f t="shared" si="14"/>
        <v>-3.8878999392180709E-2</v>
      </c>
      <c r="G137" s="6">
        <f t="shared" si="11"/>
        <v>16.672287613653367</v>
      </c>
      <c r="H137" s="6">
        <f t="shared" si="12"/>
        <v>0.32844129554655871</v>
      </c>
    </row>
    <row r="138" spans="1:8" x14ac:dyDescent="0.3">
      <c r="A138" s="7">
        <f>'Исходные данные'!H138</f>
        <v>42961</v>
      </c>
      <c r="B138" s="6">
        <f>'Исходные данные'!M138</f>
        <v>300.05</v>
      </c>
      <c r="C138" s="6">
        <f>'Исходные данные'!N138</f>
        <v>12967000</v>
      </c>
      <c r="D138" s="6">
        <f t="shared" si="10"/>
        <v>5.7039491274355223</v>
      </c>
      <c r="E138" s="6">
        <f t="shared" si="13"/>
        <v>-1.2831057739759755E-2</v>
      </c>
      <c r="F138" s="6">
        <f t="shared" si="14"/>
        <v>-1.2914086759209601E-2</v>
      </c>
      <c r="G138" s="6">
        <f t="shared" si="11"/>
        <v>16.377918226531023</v>
      </c>
      <c r="H138" s="6">
        <f t="shared" si="12"/>
        <v>0.31528340080971667</v>
      </c>
    </row>
    <row r="139" spans="1:8" x14ac:dyDescent="0.3">
      <c r="A139" s="7">
        <f>'Исходные данные'!H139</f>
        <v>42968</v>
      </c>
      <c r="B139" s="6">
        <f>'Исходные данные'!M139</f>
        <v>301.5</v>
      </c>
      <c r="C139" s="6">
        <f>'Исходные данные'!N139</f>
        <v>11358790</v>
      </c>
      <c r="D139" s="6">
        <f t="shared" si="10"/>
        <v>5.7087700161672403</v>
      </c>
      <c r="E139" s="6">
        <f t="shared" si="13"/>
        <v>4.8325279120146258E-3</v>
      </c>
      <c r="F139" s="6">
        <f t="shared" si="14"/>
        <v>4.8208887317183315E-3</v>
      </c>
      <c r="G139" s="6">
        <f t="shared" si="11"/>
        <v>16.245502451499746</v>
      </c>
      <c r="H139" s="6">
        <f t="shared" si="12"/>
        <v>0.32017543859649128</v>
      </c>
    </row>
    <row r="140" spans="1:8" x14ac:dyDescent="0.3">
      <c r="A140" s="7">
        <f>'Исходные данные'!H140</f>
        <v>42975</v>
      </c>
      <c r="B140" s="6">
        <f>'Исходные данные'!M140</f>
        <v>304.10000000000002</v>
      </c>
      <c r="C140" s="6">
        <f>'Исходные данные'!N140</f>
        <v>15053000</v>
      </c>
      <c r="D140" s="6">
        <f t="shared" si="10"/>
        <v>5.7173565946833191</v>
      </c>
      <c r="E140" s="6">
        <f t="shared" si="13"/>
        <v>8.6235489220564607E-3</v>
      </c>
      <c r="F140" s="6">
        <f t="shared" si="14"/>
        <v>8.586578516078967E-3</v>
      </c>
      <c r="G140" s="6">
        <f t="shared" si="11"/>
        <v>16.527087864842642</v>
      </c>
      <c r="H140" s="6">
        <f t="shared" si="12"/>
        <v>0.32894736842105277</v>
      </c>
    </row>
    <row r="141" spans="1:8" x14ac:dyDescent="0.3">
      <c r="A141" s="7">
        <f>'Исходные данные'!H141</f>
        <v>42982</v>
      </c>
      <c r="B141" s="6">
        <f>'Исходные данные'!M141</f>
        <v>314.95</v>
      </c>
      <c r="C141" s="6">
        <f>'Исходные данные'!N141</f>
        <v>22857920</v>
      </c>
      <c r="D141" s="6">
        <f t="shared" si="10"/>
        <v>5.7524138960679378</v>
      </c>
      <c r="E141" s="6">
        <f t="shared" si="13"/>
        <v>3.5679052943110703E-2</v>
      </c>
      <c r="F141" s="6">
        <f t="shared" si="14"/>
        <v>3.5057301384619037E-2</v>
      </c>
      <c r="G141" s="6">
        <f t="shared" si="11"/>
        <v>16.944808223564802</v>
      </c>
      <c r="H141" s="6">
        <f t="shared" si="12"/>
        <v>0.36555330634278005</v>
      </c>
    </row>
    <row r="142" spans="1:8" x14ac:dyDescent="0.3">
      <c r="A142" s="7">
        <f>'Исходные данные'!H142</f>
        <v>42989</v>
      </c>
      <c r="B142" s="6">
        <f>'Исходные данные'!M142</f>
        <v>319.7</v>
      </c>
      <c r="C142" s="6">
        <f>'Исходные данные'!N142</f>
        <v>31103520</v>
      </c>
      <c r="D142" s="6">
        <f t="shared" si="10"/>
        <v>5.7673830560657962</v>
      </c>
      <c r="E142" s="6">
        <f t="shared" si="13"/>
        <v>1.5081759009366567E-2</v>
      </c>
      <c r="F142" s="6">
        <f t="shared" si="14"/>
        <v>1.4969159997857771E-2</v>
      </c>
      <c r="G142" s="6">
        <f t="shared" si="11"/>
        <v>17.252831554024461</v>
      </c>
      <c r="H142" s="6">
        <f t="shared" si="12"/>
        <v>0.38157894736842107</v>
      </c>
    </row>
    <row r="143" spans="1:8" x14ac:dyDescent="0.3">
      <c r="A143" s="7">
        <f>'Исходные данные'!H143</f>
        <v>42996</v>
      </c>
      <c r="B143" s="6">
        <f>'Исходные данные'!M143</f>
        <v>316.7</v>
      </c>
      <c r="C143" s="6">
        <f>'Исходные данные'!N143</f>
        <v>17437360</v>
      </c>
      <c r="D143" s="6">
        <f t="shared" si="10"/>
        <v>5.7579549535445942</v>
      </c>
      <c r="E143" s="6">
        <f t="shared" si="13"/>
        <v>-9.383797309978105E-3</v>
      </c>
      <c r="F143" s="6">
        <f t="shared" si="14"/>
        <v>-9.4281025212016173E-3</v>
      </c>
      <c r="G143" s="6">
        <f t="shared" si="11"/>
        <v>16.674125588839793</v>
      </c>
      <c r="H143" s="6">
        <f t="shared" si="12"/>
        <v>0.37145748987854255</v>
      </c>
    </row>
    <row r="144" spans="1:8" x14ac:dyDescent="0.3">
      <c r="A144" s="7">
        <f>'Исходные данные'!H144</f>
        <v>43003</v>
      </c>
      <c r="B144" s="6">
        <f>'Исходные данные'!M144</f>
        <v>318.95</v>
      </c>
      <c r="C144" s="6">
        <f>'Исходные данные'!N144</f>
        <v>23611980</v>
      </c>
      <c r="D144" s="6">
        <f t="shared" si="10"/>
        <v>5.765034350687964</v>
      </c>
      <c r="E144" s="6">
        <f t="shared" si="13"/>
        <v>7.1045153141774554E-3</v>
      </c>
      <c r="F144" s="6">
        <f t="shared" si="14"/>
        <v>7.0793971433702968E-3</v>
      </c>
      <c r="G144" s="6">
        <f t="shared" si="11"/>
        <v>16.977264768315422</v>
      </c>
      <c r="H144" s="6">
        <f t="shared" si="12"/>
        <v>0.3790485829959514</v>
      </c>
    </row>
    <row r="145" spans="1:8" x14ac:dyDescent="0.3">
      <c r="A145" s="7">
        <f>'Исходные данные'!H145</f>
        <v>43010</v>
      </c>
      <c r="B145" s="6">
        <f>'Исходные данные'!M145</f>
        <v>320.60000000000002</v>
      </c>
      <c r="C145" s="6">
        <f>'Исходные данные'!N145</f>
        <v>14812720</v>
      </c>
      <c r="D145" s="6">
        <f t="shared" si="10"/>
        <v>5.7701942401754529</v>
      </c>
      <c r="E145" s="6">
        <f t="shared" si="13"/>
        <v>5.1732246433611358E-3</v>
      </c>
      <c r="F145" s="6">
        <f t="shared" si="14"/>
        <v>5.1598894874883543E-3</v>
      </c>
      <c r="G145" s="6">
        <f t="shared" si="11"/>
        <v>16.510996829070006</v>
      </c>
      <c r="H145" s="6">
        <f t="shared" si="12"/>
        <v>0.38461538461538475</v>
      </c>
    </row>
    <row r="146" spans="1:8" x14ac:dyDescent="0.3">
      <c r="A146" s="7">
        <f>'Исходные данные'!H146</f>
        <v>43017</v>
      </c>
      <c r="B146" s="6">
        <f>'Исходные данные'!M146</f>
        <v>320</v>
      </c>
      <c r="C146" s="6">
        <f>'Исходные данные'!N146</f>
        <v>12367020</v>
      </c>
      <c r="D146" s="6">
        <f t="shared" si="10"/>
        <v>5.768320995793772</v>
      </c>
      <c r="E146" s="6">
        <f t="shared" si="13"/>
        <v>-1.8714909544604575E-3</v>
      </c>
      <c r="F146" s="6">
        <f t="shared" si="14"/>
        <v>-1.8732443816804475E-3</v>
      </c>
      <c r="G146" s="6">
        <f t="shared" si="11"/>
        <v>16.330543809929971</v>
      </c>
      <c r="H146" s="6">
        <f t="shared" si="12"/>
        <v>0.38259109311740896</v>
      </c>
    </row>
    <row r="147" spans="1:8" x14ac:dyDescent="0.3">
      <c r="A147" s="7">
        <f>'Исходные данные'!H147</f>
        <v>43024</v>
      </c>
      <c r="B147" s="6">
        <f>'Исходные данные'!M147</f>
        <v>321.8</v>
      </c>
      <c r="C147" s="6">
        <f>'Исходные данные'!N147</f>
        <v>17985800</v>
      </c>
      <c r="D147" s="6">
        <f t="shared" si="10"/>
        <v>5.773930234558283</v>
      </c>
      <c r="E147" s="6">
        <f t="shared" si="13"/>
        <v>5.6250000000000354E-3</v>
      </c>
      <c r="F147" s="6">
        <f t="shared" si="14"/>
        <v>5.6092387645105945E-3</v>
      </c>
      <c r="G147" s="6">
        <f t="shared" si="11"/>
        <v>16.705093115634959</v>
      </c>
      <c r="H147" s="6">
        <f t="shared" si="12"/>
        <v>0.38866396761133615</v>
      </c>
    </row>
    <row r="148" spans="1:8" x14ac:dyDescent="0.3">
      <c r="A148" s="7">
        <f>'Исходные данные'!H148</f>
        <v>43031</v>
      </c>
      <c r="B148" s="6">
        <f>'Исходные данные'!M148</f>
        <v>322</v>
      </c>
      <c r="C148" s="6">
        <f>'Исходные данные'!N148</f>
        <v>13568020</v>
      </c>
      <c r="D148" s="6">
        <f t="shared" si="10"/>
        <v>5.7745515455444085</v>
      </c>
      <c r="E148" s="6">
        <f t="shared" si="13"/>
        <v>6.2150403977622316E-4</v>
      </c>
      <c r="F148" s="6">
        <f t="shared" si="14"/>
        <v>6.2131098612533387E-4</v>
      </c>
      <c r="G148" s="6">
        <f t="shared" si="11"/>
        <v>16.42322611106934</v>
      </c>
      <c r="H148" s="6">
        <f t="shared" si="12"/>
        <v>0.38933873144399467</v>
      </c>
    </row>
    <row r="149" spans="1:8" x14ac:dyDescent="0.3">
      <c r="A149" s="7">
        <f>'Исходные данные'!H149</f>
        <v>43038</v>
      </c>
      <c r="B149" s="6">
        <f>'Исходные данные'!M149</f>
        <v>317.8</v>
      </c>
      <c r="C149" s="6">
        <f>'Исходные данные'!N149</f>
        <v>14237150</v>
      </c>
      <c r="D149" s="6">
        <f t="shared" si="10"/>
        <v>5.7614222541026159</v>
      </c>
      <c r="E149" s="6">
        <f t="shared" si="13"/>
        <v>-1.304347826086953E-2</v>
      </c>
      <c r="F149" s="6">
        <f t="shared" si="14"/>
        <v>-1.3129291441792623E-2</v>
      </c>
      <c r="G149" s="6">
        <f t="shared" si="11"/>
        <v>16.471365303467895</v>
      </c>
      <c r="H149" s="6">
        <f t="shared" si="12"/>
        <v>0.37516869095816474</v>
      </c>
    </row>
    <row r="150" spans="1:8" x14ac:dyDescent="0.3">
      <c r="A150" s="7">
        <f>'Исходные данные'!H150</f>
        <v>43045</v>
      </c>
      <c r="B150" s="6">
        <f>'Исходные данные'!M150</f>
        <v>329.35</v>
      </c>
      <c r="C150" s="6">
        <f>'Исходные данные'!N150</f>
        <v>30341460</v>
      </c>
      <c r="D150" s="6">
        <f t="shared" si="10"/>
        <v>5.7971210150867023</v>
      </c>
      <c r="E150" s="6">
        <f t="shared" si="13"/>
        <v>3.6343612334801795E-2</v>
      </c>
      <c r="F150" s="6">
        <f t="shared" si="14"/>
        <v>3.5698760984086343E-2</v>
      </c>
      <c r="G150" s="6">
        <f t="shared" si="11"/>
        <v>17.228025652018893</v>
      </c>
      <c r="H150" s="6">
        <f t="shared" si="12"/>
        <v>0.41413630229419718</v>
      </c>
    </row>
    <row r="151" spans="1:8" x14ac:dyDescent="0.3">
      <c r="A151" s="7">
        <f>'Исходные данные'!H151</f>
        <v>43052</v>
      </c>
      <c r="B151" s="6">
        <f>'Исходные данные'!M151</f>
        <v>300.7</v>
      </c>
      <c r="C151" s="6">
        <f>'Исходные данные'!N151</f>
        <v>28676170</v>
      </c>
      <c r="D151" s="6">
        <f t="shared" si="10"/>
        <v>5.7061130899944832</v>
      </c>
      <c r="E151" s="6">
        <f t="shared" si="13"/>
        <v>-8.6989524821618439E-2</v>
      </c>
      <c r="F151" s="6">
        <f t="shared" si="14"/>
        <v>-9.1007925092218722E-2</v>
      </c>
      <c r="G151" s="6">
        <f t="shared" si="11"/>
        <v>17.171577022239742</v>
      </c>
      <c r="H151" s="6">
        <f t="shared" si="12"/>
        <v>0.31747638326585698</v>
      </c>
    </row>
    <row r="152" spans="1:8" x14ac:dyDescent="0.3">
      <c r="A152" s="7">
        <f>'Исходные данные'!H152</f>
        <v>43059</v>
      </c>
      <c r="B152" s="6">
        <f>'Исходные данные'!M152</f>
        <v>303.8</v>
      </c>
      <c r="C152" s="6">
        <f>'Исходные данные'!N152</f>
        <v>17287220</v>
      </c>
      <c r="D152" s="6">
        <f t="shared" si="10"/>
        <v>5.7163695901616727</v>
      </c>
      <c r="E152" s="6">
        <f t="shared" si="13"/>
        <v>1.030927835051554E-2</v>
      </c>
      <c r="F152" s="6">
        <f t="shared" si="14"/>
        <v>1.0256500167189282E-2</v>
      </c>
      <c r="G152" s="6">
        <f t="shared" si="11"/>
        <v>16.665478058150086</v>
      </c>
      <c r="H152" s="6">
        <f t="shared" si="12"/>
        <v>0.32793522267206487</v>
      </c>
    </row>
    <row r="153" spans="1:8" x14ac:dyDescent="0.3">
      <c r="A153" s="7">
        <f>'Исходные данные'!H153</f>
        <v>43066</v>
      </c>
      <c r="B153" s="6">
        <f>'Исходные данные'!M153</f>
        <v>292</v>
      </c>
      <c r="C153" s="6">
        <f>'Исходные данные'!N153</f>
        <v>20395890</v>
      </c>
      <c r="D153" s="6">
        <f t="shared" si="10"/>
        <v>5.6767538022682817</v>
      </c>
      <c r="E153" s="6">
        <f t="shared" si="13"/>
        <v>-3.884134298880846E-2</v>
      </c>
      <c r="F153" s="6">
        <f t="shared" si="14"/>
        <v>-3.9615787893390791E-2</v>
      </c>
      <c r="G153" s="6">
        <f t="shared" si="11"/>
        <v>16.830843967928285</v>
      </c>
      <c r="H153" s="6">
        <f t="shared" si="12"/>
        <v>0.28812415654520923</v>
      </c>
    </row>
    <row r="154" spans="1:8" x14ac:dyDescent="0.3">
      <c r="A154" s="7">
        <f>'Исходные данные'!H154</f>
        <v>43073</v>
      </c>
      <c r="B154" s="6">
        <f>'Исходные данные'!M154</f>
        <v>293.75</v>
      </c>
      <c r="C154" s="6">
        <f>'Исходные данные'!N154</f>
        <v>14341870</v>
      </c>
      <c r="D154" s="6">
        <f t="shared" si="10"/>
        <v>5.6827290654583686</v>
      </c>
      <c r="E154" s="6">
        <f t="shared" si="13"/>
        <v>5.9931506849315065E-3</v>
      </c>
      <c r="F154" s="6">
        <f t="shared" si="14"/>
        <v>5.9752631900870205E-3</v>
      </c>
      <c r="G154" s="6">
        <f t="shared" si="11"/>
        <v>16.478693789096866</v>
      </c>
      <c r="H154" s="6">
        <f t="shared" si="12"/>
        <v>0.29402834008097173</v>
      </c>
    </row>
    <row r="155" spans="1:8" x14ac:dyDescent="0.3">
      <c r="A155" s="7">
        <f>'Исходные данные'!H155</f>
        <v>43080</v>
      </c>
      <c r="B155" s="6">
        <f>'Исходные данные'!M155</f>
        <v>299.64999999999998</v>
      </c>
      <c r="C155" s="6">
        <f>'Исходные данные'!N155</f>
        <v>19014050</v>
      </c>
      <c r="D155" s="6">
        <f t="shared" si="10"/>
        <v>5.7026151269041945</v>
      </c>
      <c r="E155" s="6">
        <f t="shared" si="13"/>
        <v>2.0085106382978647E-2</v>
      </c>
      <c r="F155" s="6">
        <f t="shared" si="14"/>
        <v>1.988606144582538E-2</v>
      </c>
      <c r="G155" s="6">
        <f t="shared" si="11"/>
        <v>16.760688737538974</v>
      </c>
      <c r="H155" s="6">
        <f t="shared" si="12"/>
        <v>0.31393387314439941</v>
      </c>
    </row>
    <row r="156" spans="1:8" x14ac:dyDescent="0.3">
      <c r="A156" s="7">
        <f>'Исходные данные'!H156</f>
        <v>43087</v>
      </c>
      <c r="B156" s="6">
        <f>'Исходные данные'!M156</f>
        <v>293.75</v>
      </c>
      <c r="C156" s="6">
        <f>'Исходные данные'!N156</f>
        <v>16891120</v>
      </c>
      <c r="D156" s="6">
        <f t="shared" si="10"/>
        <v>5.6827290654583686</v>
      </c>
      <c r="E156" s="6">
        <f t="shared" si="13"/>
        <v>-1.9689637910895973E-2</v>
      </c>
      <c r="F156" s="6">
        <f t="shared" si="14"/>
        <v>-1.9886061445825449E-2</v>
      </c>
      <c r="G156" s="6">
        <f t="shared" si="11"/>
        <v>16.642298598012356</v>
      </c>
      <c r="H156" s="6">
        <f t="shared" si="12"/>
        <v>0.29402834008097173</v>
      </c>
    </row>
    <row r="157" spans="1:8" x14ac:dyDescent="0.3">
      <c r="A157" s="7">
        <f>'Исходные данные'!H157</f>
        <v>43094</v>
      </c>
      <c r="B157" s="6">
        <f>'Исходные данные'!M157</f>
        <v>291.5</v>
      </c>
      <c r="C157" s="6">
        <f>'Исходные данные'!N157</f>
        <v>10818730</v>
      </c>
      <c r="D157" s="6">
        <f t="shared" si="10"/>
        <v>5.6750400057905468</v>
      </c>
      <c r="E157" s="6">
        <f t="shared" si="13"/>
        <v>-7.659574468085106E-3</v>
      </c>
      <c r="F157" s="6">
        <f t="shared" si="14"/>
        <v>-7.6890596678216147E-3</v>
      </c>
      <c r="G157" s="6">
        <f t="shared" si="11"/>
        <v>16.196789449262546</v>
      </c>
      <c r="H157" s="6">
        <f t="shared" si="12"/>
        <v>0.28643724696356282</v>
      </c>
    </row>
    <row r="158" spans="1:8" x14ac:dyDescent="0.3">
      <c r="A158" s="7">
        <f>'Исходные данные'!H158</f>
        <v>43101</v>
      </c>
      <c r="B158" s="6">
        <f>'Исходные данные'!M158</f>
        <v>311.95</v>
      </c>
      <c r="C158" s="6">
        <f>'Исходные данные'!N158</f>
        <v>12231570</v>
      </c>
      <c r="D158" s="6">
        <f t="shared" si="10"/>
        <v>5.7428429185567955</v>
      </c>
      <c r="E158" s="6">
        <f t="shared" si="13"/>
        <v>7.0154373927958799E-2</v>
      </c>
      <c r="F158" s="6">
        <f t="shared" si="14"/>
        <v>6.7802912766248322E-2</v>
      </c>
      <c r="G158" s="6">
        <f t="shared" si="11"/>
        <v>16.319530872277905</v>
      </c>
      <c r="H158" s="6">
        <f t="shared" si="12"/>
        <v>0.35543184885290147</v>
      </c>
    </row>
    <row r="159" spans="1:8" x14ac:dyDescent="0.3">
      <c r="A159" s="7">
        <f>'Исходные данные'!H159</f>
        <v>43108</v>
      </c>
      <c r="B159" s="6">
        <f>'Исходные данные'!M159</f>
        <v>324.35000000000002</v>
      </c>
      <c r="C159" s="6">
        <f>'Исходные данные'!N159</f>
        <v>20218400</v>
      </c>
      <c r="D159" s="6">
        <f t="shared" si="10"/>
        <v>5.7818231796590647</v>
      </c>
      <c r="E159" s="6">
        <f t="shared" si="13"/>
        <v>3.9749959929475991E-2</v>
      </c>
      <c r="F159" s="6">
        <f t="shared" si="14"/>
        <v>3.8980261102269112E-2</v>
      </c>
      <c r="G159" s="6">
        <f t="shared" si="11"/>
        <v>16.822103638851011</v>
      </c>
      <c r="H159" s="6">
        <f t="shared" si="12"/>
        <v>0.39726720647773289</v>
      </c>
    </row>
    <row r="160" spans="1:8" x14ac:dyDescent="0.3">
      <c r="A160" s="7">
        <f>'Исходные данные'!H160</f>
        <v>43115</v>
      </c>
      <c r="B160" s="6">
        <f>'Исходные данные'!M160</f>
        <v>328</v>
      </c>
      <c r="C160" s="6">
        <f>'Исходные данные'!N160</f>
        <v>29424450</v>
      </c>
      <c r="D160" s="6">
        <f t="shared" si="10"/>
        <v>5.7930136083841441</v>
      </c>
      <c r="E160" s="6">
        <f t="shared" si="13"/>
        <v>1.1253275782333828E-2</v>
      </c>
      <c r="F160" s="6">
        <f t="shared" si="14"/>
        <v>1.1190428725079242E-2</v>
      </c>
      <c r="G160" s="6">
        <f t="shared" si="11"/>
        <v>17.197336519347139</v>
      </c>
      <c r="H160" s="6">
        <f t="shared" si="12"/>
        <v>0.40958164642375172</v>
      </c>
    </row>
    <row r="161" spans="1:8" x14ac:dyDescent="0.3">
      <c r="A161" s="7">
        <f>'Исходные данные'!H161</f>
        <v>43122</v>
      </c>
      <c r="B161" s="6">
        <f>'Исходные данные'!M161</f>
        <v>351.8</v>
      </c>
      <c r="C161" s="6">
        <f>'Исходные данные'!N161</f>
        <v>41429860</v>
      </c>
      <c r="D161" s="6">
        <f t="shared" si="10"/>
        <v>5.8630628323034575</v>
      </c>
      <c r="E161" s="6">
        <f t="shared" si="13"/>
        <v>7.2560975609756134E-2</v>
      </c>
      <c r="F161" s="6">
        <f t="shared" si="14"/>
        <v>7.0049223919314021E-2</v>
      </c>
      <c r="G161" s="6">
        <f t="shared" si="11"/>
        <v>17.539512434854053</v>
      </c>
      <c r="H161" s="6">
        <f t="shared" si="12"/>
        <v>0.48987854251012153</v>
      </c>
    </row>
    <row r="162" spans="1:8" x14ac:dyDescent="0.3">
      <c r="A162" s="7">
        <f>'Исходные данные'!H162</f>
        <v>43129</v>
      </c>
      <c r="B162" s="6">
        <f>'Исходные данные'!M162</f>
        <v>339.9</v>
      </c>
      <c r="C162" s="6">
        <f>'Исходные данные'!N162</f>
        <v>27554860</v>
      </c>
      <c r="D162" s="6">
        <f t="shared" si="10"/>
        <v>5.8286514567020706</v>
      </c>
      <c r="E162" s="6">
        <f t="shared" si="13"/>
        <v>-3.3826037521319026E-2</v>
      </c>
      <c r="F162" s="6">
        <f t="shared" si="14"/>
        <v>-3.4411375601387621E-2</v>
      </c>
      <c r="G162" s="6">
        <f t="shared" si="11"/>
        <v>17.13168948453897</v>
      </c>
      <c r="H162" s="6">
        <f t="shared" si="12"/>
        <v>0.44973009446693657</v>
      </c>
    </row>
    <row r="163" spans="1:8" x14ac:dyDescent="0.3">
      <c r="A163" s="7">
        <f>'Исходные данные'!H163</f>
        <v>43136</v>
      </c>
      <c r="B163" s="6">
        <f>'Исходные данные'!M163</f>
        <v>324.55</v>
      </c>
      <c r="C163" s="6">
        <f>'Исходные данные'!N163</f>
        <v>28307150</v>
      </c>
      <c r="D163" s="6">
        <f t="shared" si="10"/>
        <v>5.7824396074794775</v>
      </c>
      <c r="E163" s="6">
        <f t="shared" si="13"/>
        <v>-4.5160341276846032E-2</v>
      </c>
      <c r="F163" s="6">
        <f t="shared" si="14"/>
        <v>-4.6211849222592583E-2</v>
      </c>
      <c r="G163" s="6">
        <f t="shared" si="11"/>
        <v>17.158624980879463</v>
      </c>
      <c r="H163" s="6">
        <f t="shared" si="12"/>
        <v>0.39794197031039147</v>
      </c>
    </row>
    <row r="164" spans="1:8" x14ac:dyDescent="0.3">
      <c r="A164" s="7">
        <f>'Исходные данные'!H164</f>
        <v>43143</v>
      </c>
      <c r="B164" s="6">
        <f>'Исходные данные'!M164</f>
        <v>324.2</v>
      </c>
      <c r="C164" s="6">
        <f>'Исходные данные'!N164</f>
        <v>23476520</v>
      </c>
      <c r="D164" s="6">
        <f t="shared" si="10"/>
        <v>5.7813606093015757</v>
      </c>
      <c r="E164" s="6">
        <f t="shared" si="13"/>
        <v>-1.0784162686797805E-3</v>
      </c>
      <c r="F164" s="6">
        <f t="shared" si="14"/>
        <v>-1.0789981779019151E-3</v>
      </c>
      <c r="G164" s="6">
        <f t="shared" si="11"/>
        <v>16.971511330696188</v>
      </c>
      <c r="H164" s="6">
        <f t="shared" si="12"/>
        <v>0.39676113360323889</v>
      </c>
    </row>
    <row r="165" spans="1:8" x14ac:dyDescent="0.3">
      <c r="A165" s="7">
        <f>'Исходные данные'!H165</f>
        <v>43150</v>
      </c>
      <c r="B165" s="6">
        <f>'Исходные данные'!M165</f>
        <v>337.3</v>
      </c>
      <c r="C165" s="6">
        <f>'Исходные данные'!N165</f>
        <v>12866970</v>
      </c>
      <c r="D165" s="6">
        <f t="shared" si="10"/>
        <v>5.820972742067605</v>
      </c>
      <c r="E165" s="6">
        <f t="shared" si="13"/>
        <v>4.0407156076496059E-2</v>
      </c>
      <c r="F165" s="6">
        <f t="shared" si="14"/>
        <v>3.9612132766028874E-2</v>
      </c>
      <c r="G165" s="6">
        <f t="shared" si="11"/>
        <v>16.370174120618593</v>
      </c>
      <c r="H165" s="6">
        <f t="shared" si="12"/>
        <v>0.44095816464237525</v>
      </c>
    </row>
    <row r="166" spans="1:8" x14ac:dyDescent="0.3">
      <c r="A166" s="7">
        <f>'Исходные данные'!H166</f>
        <v>43157</v>
      </c>
      <c r="B166" s="6">
        <f>'Исходные данные'!M166</f>
        <v>319.5</v>
      </c>
      <c r="C166" s="6">
        <f>'Исходные данные'!N166</f>
        <v>20215370</v>
      </c>
      <c r="D166" s="6">
        <f t="shared" si="10"/>
        <v>5.7667572738175892</v>
      </c>
      <c r="E166" s="6">
        <f t="shared" si="13"/>
        <v>-5.2772013044767301E-2</v>
      </c>
      <c r="F166" s="6">
        <f t="shared" si="14"/>
        <v>-5.4215468250015109E-2</v>
      </c>
      <c r="G166" s="6">
        <f t="shared" si="11"/>
        <v>16.821953764129674</v>
      </c>
      <c r="H166" s="6">
        <f t="shared" si="12"/>
        <v>0.38090418353576255</v>
      </c>
    </row>
    <row r="167" spans="1:8" x14ac:dyDescent="0.3">
      <c r="A167" s="7">
        <f>'Исходные данные'!H167</f>
        <v>43164</v>
      </c>
      <c r="B167" s="6">
        <f>'Исходные данные'!M167</f>
        <v>313.25</v>
      </c>
      <c r="C167" s="6">
        <f>'Исходные данные'!N167</f>
        <v>13310210</v>
      </c>
      <c r="D167" s="6">
        <f t="shared" si="10"/>
        <v>5.7470015937761776</v>
      </c>
      <c r="E167" s="6">
        <f t="shared" si="13"/>
        <v>-1.9561815336463225E-2</v>
      </c>
      <c r="F167" s="6">
        <f t="shared" si="14"/>
        <v>-1.9755680041411761E-2</v>
      </c>
      <c r="G167" s="6">
        <f t="shared" si="11"/>
        <v>16.404041967857648</v>
      </c>
      <c r="H167" s="6">
        <f t="shared" si="12"/>
        <v>0.35981781376518224</v>
      </c>
    </row>
    <row r="168" spans="1:8" x14ac:dyDescent="0.3">
      <c r="A168" s="7">
        <f>'Исходные данные'!H168</f>
        <v>43171</v>
      </c>
      <c r="B168" s="6">
        <f>'Исходные данные'!M168</f>
        <v>319.3</v>
      </c>
      <c r="C168" s="6">
        <f>'Исходные данные'!N168</f>
        <v>29728670</v>
      </c>
      <c r="D168" s="6">
        <f t="shared" si="10"/>
        <v>5.7661310997207362</v>
      </c>
      <c r="E168" s="6">
        <f t="shared" si="13"/>
        <v>1.9313647246608178E-2</v>
      </c>
      <c r="F168" s="6">
        <f t="shared" si="14"/>
        <v>1.9129505944558731E-2</v>
      </c>
      <c r="G168" s="6">
        <f t="shared" si="11"/>
        <v>17.207622458016651</v>
      </c>
      <c r="H168" s="6">
        <f t="shared" si="12"/>
        <v>0.38022941970310398</v>
      </c>
    </row>
    <row r="169" spans="1:8" x14ac:dyDescent="0.3">
      <c r="A169" s="7">
        <f>'Исходные данные'!H169</f>
        <v>43178</v>
      </c>
      <c r="B169" s="6">
        <f>'Исходные данные'!M169</f>
        <v>314.5</v>
      </c>
      <c r="C169" s="6">
        <f>'Исходные данные'!N169</f>
        <v>25867870</v>
      </c>
      <c r="D169" s="6">
        <f t="shared" si="10"/>
        <v>5.7509840761404956</v>
      </c>
      <c r="E169" s="6">
        <f t="shared" si="13"/>
        <v>-1.5032884434700943E-2</v>
      </c>
      <c r="F169" s="6">
        <f t="shared" si="14"/>
        <v>-1.5147023580241175E-2</v>
      </c>
      <c r="G169" s="6">
        <f t="shared" si="11"/>
        <v>17.068512216021844</v>
      </c>
      <c r="H169" s="6">
        <f t="shared" si="12"/>
        <v>0.36403508771929827</v>
      </c>
    </row>
    <row r="170" spans="1:8" x14ac:dyDescent="0.3">
      <c r="A170" s="7">
        <f>'Исходные данные'!H170</f>
        <v>43185</v>
      </c>
      <c r="B170" s="6">
        <f>'Исходные данные'!M170</f>
        <v>313.89999999999998</v>
      </c>
      <c r="C170" s="6">
        <f>'Исходные данные'!N170</f>
        <v>14137190</v>
      </c>
      <c r="D170" s="6">
        <f t="shared" si="10"/>
        <v>5.7490744638479079</v>
      </c>
      <c r="E170" s="6">
        <f t="shared" si="13"/>
        <v>-1.9077901430843329E-3</v>
      </c>
      <c r="F170" s="6">
        <f t="shared" si="14"/>
        <v>-1.9096122925873729E-3</v>
      </c>
      <c r="G170" s="6">
        <f t="shared" si="11"/>
        <v>16.464319471668311</v>
      </c>
      <c r="H170" s="6">
        <f t="shared" si="12"/>
        <v>0.36201079622132248</v>
      </c>
    </row>
    <row r="171" spans="1:8" x14ac:dyDescent="0.3">
      <c r="A171" s="7">
        <f>'Исходные данные'!H171</f>
        <v>43192</v>
      </c>
      <c r="B171" s="6">
        <f>'Исходные данные'!M171</f>
        <v>319.60000000000002</v>
      </c>
      <c r="C171" s="6">
        <f>'Исходные данные'!N171</f>
        <v>26506690</v>
      </c>
      <c r="D171" s="6">
        <f t="shared" si="10"/>
        <v>5.7670702138921195</v>
      </c>
      <c r="E171" s="6">
        <f t="shared" si="13"/>
        <v>1.8158649251354079E-2</v>
      </c>
      <c r="F171" s="6">
        <f t="shared" si="14"/>
        <v>1.7995750044211927E-2</v>
      </c>
      <c r="G171" s="6">
        <f t="shared" si="11"/>
        <v>17.092907711925786</v>
      </c>
      <c r="H171" s="6">
        <f t="shared" si="12"/>
        <v>0.38124156545209187</v>
      </c>
    </row>
    <row r="172" spans="1:8" x14ac:dyDescent="0.3">
      <c r="A172" s="7">
        <f>'Исходные данные'!H172</f>
        <v>43199</v>
      </c>
      <c r="B172" s="6">
        <f>'Исходные данные'!M172</f>
        <v>323</v>
      </c>
      <c r="C172" s="6">
        <f>'Исходные данные'!N172</f>
        <v>79451290</v>
      </c>
      <c r="D172" s="6">
        <f t="shared" si="10"/>
        <v>5.7776523232226564</v>
      </c>
      <c r="E172" s="6">
        <f t="shared" si="13"/>
        <v>1.0638297872340354E-2</v>
      </c>
      <c r="F172" s="6">
        <f t="shared" si="14"/>
        <v>1.0582109330536788E-2</v>
      </c>
      <c r="G172" s="6">
        <f t="shared" si="11"/>
        <v>18.190654687441995</v>
      </c>
      <c r="H172" s="6">
        <f t="shared" si="12"/>
        <v>0.39271255060728749</v>
      </c>
    </row>
    <row r="173" spans="1:8" x14ac:dyDescent="0.3">
      <c r="A173" s="7">
        <f>'Исходные данные'!H173</f>
        <v>43206</v>
      </c>
      <c r="B173" s="6">
        <f>'Исходные данные'!M173</f>
        <v>338.95</v>
      </c>
      <c r="C173" s="6">
        <f>'Исходные данные'!N173</f>
        <v>32487790</v>
      </c>
      <c r="D173" s="6">
        <f t="shared" si="10"/>
        <v>5.8258526038769745</v>
      </c>
      <c r="E173" s="6">
        <f t="shared" si="13"/>
        <v>4.9380804953560335E-2</v>
      </c>
      <c r="F173" s="6">
        <f t="shared" si="14"/>
        <v>4.8200280654317945E-2</v>
      </c>
      <c r="G173" s="6">
        <f t="shared" si="11"/>
        <v>17.296374884402237</v>
      </c>
      <c r="H173" s="6">
        <f t="shared" si="12"/>
        <v>0.44652496626180838</v>
      </c>
    </row>
    <row r="174" spans="1:8" x14ac:dyDescent="0.3">
      <c r="A174" s="7">
        <f>'Исходные данные'!H174</f>
        <v>43213</v>
      </c>
      <c r="B174" s="6">
        <f>'Исходные данные'!M174</f>
        <v>381</v>
      </c>
      <c r="C174" s="6">
        <f>'Исходные данные'!N174</f>
        <v>55890280</v>
      </c>
      <c r="D174" s="6">
        <f t="shared" si="10"/>
        <v>5.9427993751267012</v>
      </c>
      <c r="E174" s="6">
        <f t="shared" si="13"/>
        <v>0.12405959581059157</v>
      </c>
      <c r="F174" s="6">
        <f t="shared" si="14"/>
        <v>0.11694677124972647</v>
      </c>
      <c r="G174" s="6">
        <f t="shared" si="11"/>
        <v>17.838901041074092</v>
      </c>
      <c r="H174" s="6">
        <f t="shared" si="12"/>
        <v>0.58839406207827272</v>
      </c>
    </row>
    <row r="175" spans="1:8" x14ac:dyDescent="0.3">
      <c r="A175" s="7">
        <f>'Исходные данные'!H175</f>
        <v>43220</v>
      </c>
      <c r="B175" s="6">
        <f>'Исходные данные'!M175</f>
        <v>386.75</v>
      </c>
      <c r="C175" s="6">
        <f>'Исходные данные'!N175</f>
        <v>31637310</v>
      </c>
      <c r="D175" s="6">
        <f t="shared" si="10"/>
        <v>5.9577784894531751</v>
      </c>
      <c r="E175" s="6">
        <f t="shared" si="13"/>
        <v>1.5091863517060367E-2</v>
      </c>
      <c r="F175" s="6">
        <f t="shared" si="14"/>
        <v>1.4979114326474439E-2</v>
      </c>
      <c r="G175" s="6">
        <f t="shared" si="11"/>
        <v>17.269847678286073</v>
      </c>
      <c r="H175" s="6">
        <f t="shared" si="12"/>
        <v>0.60779352226720651</v>
      </c>
    </row>
    <row r="176" spans="1:8" x14ac:dyDescent="0.3">
      <c r="A176" s="7">
        <f>'Исходные данные'!H176</f>
        <v>43227</v>
      </c>
      <c r="B176" s="6">
        <f>'Исходные данные'!M176</f>
        <v>401.45</v>
      </c>
      <c r="C176" s="6">
        <f>'Исходные данные'!N176</f>
        <v>21344600</v>
      </c>
      <c r="D176" s="6">
        <f t="shared" si="10"/>
        <v>5.9950829926306932</v>
      </c>
      <c r="E176" s="6">
        <f t="shared" si="13"/>
        <v>3.8009049773755625E-2</v>
      </c>
      <c r="F176" s="6">
        <f t="shared" si="14"/>
        <v>3.7304503177517372E-2</v>
      </c>
      <c r="G176" s="6">
        <f t="shared" si="11"/>
        <v>16.876309338246909</v>
      </c>
      <c r="H176" s="6">
        <f t="shared" si="12"/>
        <v>0.65738866396761142</v>
      </c>
    </row>
    <row r="177" spans="1:8" x14ac:dyDescent="0.3">
      <c r="A177" s="7">
        <f>'Исходные данные'!H177</f>
        <v>43234</v>
      </c>
      <c r="B177" s="6">
        <f>'Исходные данные'!M177</f>
        <v>387</v>
      </c>
      <c r="C177" s="6">
        <f>'Исходные данные'!N177</f>
        <v>19192020</v>
      </c>
      <c r="D177" s="6">
        <f t="shared" si="10"/>
        <v>5.9584246930297819</v>
      </c>
      <c r="E177" s="6">
        <f t="shared" si="13"/>
        <v>-3.599451986548758E-2</v>
      </c>
      <c r="F177" s="6">
        <f t="shared" si="14"/>
        <v>-3.6658299600911215E-2</v>
      </c>
      <c r="G177" s="6">
        <f t="shared" si="11"/>
        <v>16.770005125602001</v>
      </c>
      <c r="H177" s="6">
        <f t="shared" si="12"/>
        <v>0.60863697705802977</v>
      </c>
    </row>
    <row r="178" spans="1:8" x14ac:dyDescent="0.3">
      <c r="A178" s="7">
        <f>'Исходные данные'!H178</f>
        <v>43241</v>
      </c>
      <c r="B178" s="6">
        <f>'Исходные данные'!M178</f>
        <v>378.3</v>
      </c>
      <c r="C178" s="6">
        <f>'Исходные данные'!N178</f>
        <v>16007160</v>
      </c>
      <c r="D178" s="6">
        <f t="shared" si="10"/>
        <v>5.9356875316389832</v>
      </c>
      <c r="E178" s="6">
        <f t="shared" si="13"/>
        <v>-2.2480620155038732E-2</v>
      </c>
      <c r="F178" s="6">
        <f t="shared" si="14"/>
        <v>-2.2737161390798191E-2</v>
      </c>
      <c r="G178" s="6">
        <f t="shared" si="11"/>
        <v>16.588546680105793</v>
      </c>
      <c r="H178" s="6">
        <f t="shared" si="12"/>
        <v>0.57928475033738203</v>
      </c>
    </row>
    <row r="179" spans="1:8" x14ac:dyDescent="0.3">
      <c r="A179" s="7">
        <f>'Исходные данные'!H179</f>
        <v>43248</v>
      </c>
      <c r="B179" s="6">
        <f>'Исходные данные'!M179</f>
        <v>382.55</v>
      </c>
      <c r="C179" s="6">
        <f>'Исходные данные'!N179</f>
        <v>13498030</v>
      </c>
      <c r="D179" s="6">
        <f t="shared" si="10"/>
        <v>5.9468593636778611</v>
      </c>
      <c r="E179" s="6">
        <f t="shared" si="13"/>
        <v>1.1234469997356595E-2</v>
      </c>
      <c r="F179" s="6">
        <f t="shared" si="14"/>
        <v>1.1171832038877267E-2</v>
      </c>
      <c r="G179" s="6">
        <f t="shared" si="11"/>
        <v>16.41805430683451</v>
      </c>
      <c r="H179" s="6">
        <f t="shared" si="12"/>
        <v>0.59362348178137658</v>
      </c>
    </row>
    <row r="180" spans="1:8" x14ac:dyDescent="0.3">
      <c r="A180" s="7">
        <f>'Исходные данные'!H180</f>
        <v>43255</v>
      </c>
      <c r="B180" s="6">
        <f>'Исходные данные'!M180</f>
        <v>382.15</v>
      </c>
      <c r="C180" s="6">
        <f>'Исходные данные'!N180</f>
        <v>33280470</v>
      </c>
      <c r="D180" s="6">
        <f t="shared" si="10"/>
        <v>5.9458132016888934</v>
      </c>
      <c r="E180" s="6">
        <f t="shared" si="13"/>
        <v>-1.045614952293907E-3</v>
      </c>
      <c r="F180" s="6">
        <f t="shared" si="14"/>
        <v>-1.0461619889678979E-3</v>
      </c>
      <c r="G180" s="6">
        <f t="shared" si="11"/>
        <v>17.320481296413714</v>
      </c>
      <c r="H180" s="6">
        <f t="shared" si="12"/>
        <v>0.59227395411605932</v>
      </c>
    </row>
    <row r="181" spans="1:8" x14ac:dyDescent="0.3">
      <c r="A181" s="7">
        <f>'Исходные данные'!H181</f>
        <v>43262</v>
      </c>
      <c r="B181" s="6">
        <f>'Исходные данные'!M181</f>
        <v>383.25</v>
      </c>
      <c r="C181" s="6">
        <f>'Исходные данные'!N181</f>
        <v>11652260</v>
      </c>
      <c r="D181" s="6">
        <f t="shared" si="10"/>
        <v>5.9486875177519236</v>
      </c>
      <c r="E181" s="6">
        <f t="shared" si="13"/>
        <v>2.8784508700772544E-3</v>
      </c>
      <c r="F181" s="6">
        <f t="shared" si="14"/>
        <v>2.874316063030426E-3</v>
      </c>
      <c r="G181" s="6">
        <f t="shared" si="11"/>
        <v>16.271010710578391</v>
      </c>
      <c r="H181" s="6">
        <f t="shared" si="12"/>
        <v>0.59598515519568163</v>
      </c>
    </row>
    <row r="182" spans="1:8" x14ac:dyDescent="0.3">
      <c r="A182" s="7">
        <f>'Исходные данные'!H182</f>
        <v>43269</v>
      </c>
      <c r="B182" s="6">
        <f>'Исходные данные'!M182</f>
        <v>390.8</v>
      </c>
      <c r="C182" s="6">
        <f>'Исходные данные'!N182</f>
        <v>20574070</v>
      </c>
      <c r="D182" s="6">
        <f t="shared" si="10"/>
        <v>5.9681959201686281</v>
      </c>
      <c r="E182" s="6">
        <f t="shared" si="13"/>
        <v>1.9699934768427949E-2</v>
      </c>
      <c r="F182" s="6">
        <f t="shared" si="14"/>
        <v>1.9508402416704155E-2</v>
      </c>
      <c r="G182" s="6">
        <f t="shared" si="11"/>
        <v>16.839542103019809</v>
      </c>
      <c r="H182" s="6">
        <f t="shared" si="12"/>
        <v>0.62145748987854266</v>
      </c>
    </row>
    <row r="183" spans="1:8" x14ac:dyDescent="0.3">
      <c r="A183" s="7">
        <f>'Исходные данные'!H183</f>
        <v>43276</v>
      </c>
      <c r="B183" s="6">
        <f>'Исходные данные'!M183</f>
        <v>396.15</v>
      </c>
      <c r="C183" s="6">
        <f>'Исходные данные'!N183</f>
        <v>15002550</v>
      </c>
      <c r="D183" s="6">
        <f t="shared" si="10"/>
        <v>5.9817929274112505</v>
      </c>
      <c r="E183" s="6">
        <f t="shared" si="13"/>
        <v>1.3689866939610967E-2</v>
      </c>
      <c r="F183" s="6">
        <f t="shared" si="14"/>
        <v>1.3597007242623237E-2</v>
      </c>
      <c r="G183" s="6">
        <f t="shared" si="11"/>
        <v>16.523730744618121</v>
      </c>
      <c r="H183" s="6">
        <f t="shared" si="12"/>
        <v>0.63950742240215919</v>
      </c>
    </row>
    <row r="184" spans="1:8" x14ac:dyDescent="0.3">
      <c r="A184" s="7">
        <f>'Исходные данные'!H184</f>
        <v>43283</v>
      </c>
      <c r="B184" s="6">
        <f>'Исходные данные'!M184</f>
        <v>403.4</v>
      </c>
      <c r="C184" s="6">
        <f>'Исходные данные'!N184</f>
        <v>13011860</v>
      </c>
      <c r="D184" s="6">
        <f t="shared" si="10"/>
        <v>5.999928625520111</v>
      </c>
      <c r="E184" s="6">
        <f t="shared" si="13"/>
        <v>1.830114855484034E-2</v>
      </c>
      <c r="F184" s="6">
        <f t="shared" si="14"/>
        <v>1.8135698108860475E-2</v>
      </c>
      <c r="G184" s="6">
        <f t="shared" si="11"/>
        <v>16.38137180721839</v>
      </c>
      <c r="H184" s="6">
        <f t="shared" si="12"/>
        <v>0.66396761133603244</v>
      </c>
    </row>
    <row r="185" spans="1:8" x14ac:dyDescent="0.3">
      <c r="A185" s="7">
        <f>'Исходные данные'!H185</f>
        <v>43290</v>
      </c>
      <c r="B185" s="6">
        <f>'Исходные данные'!M185</f>
        <v>406.9</v>
      </c>
      <c r="C185" s="6">
        <f>'Исходные данные'!N185</f>
        <v>18540630</v>
      </c>
      <c r="D185" s="6">
        <f t="shared" si="10"/>
        <v>6.0085674550076442</v>
      </c>
      <c r="E185" s="6">
        <f t="shared" si="13"/>
        <v>8.6762518591968277E-3</v>
      </c>
      <c r="F185" s="6">
        <f t="shared" si="14"/>
        <v>8.6388294875327822E-3</v>
      </c>
      <c r="G185" s="6">
        <f t="shared" si="11"/>
        <v>16.73547509810718</v>
      </c>
      <c r="H185" s="6">
        <f t="shared" si="12"/>
        <v>0.67577597840755732</v>
      </c>
    </row>
    <row r="186" spans="1:8" x14ac:dyDescent="0.3">
      <c r="A186" s="7">
        <f>'Исходные данные'!H186</f>
        <v>43297</v>
      </c>
      <c r="B186" s="6">
        <f>'Исходные данные'!M186</f>
        <v>393.25</v>
      </c>
      <c r="C186" s="6">
        <f>'Исходные данные'!N186</f>
        <v>12622050</v>
      </c>
      <c r="D186" s="6">
        <f t="shared" si="10"/>
        <v>5.9744455419383868</v>
      </c>
      <c r="E186" s="6">
        <f t="shared" si="13"/>
        <v>-3.3546325878594192E-2</v>
      </c>
      <c r="F186" s="6">
        <f t="shared" si="14"/>
        <v>-3.4121913069257E-2</v>
      </c>
      <c r="G186" s="6">
        <f t="shared" si="11"/>
        <v>16.350955842455825</v>
      </c>
      <c r="H186" s="6">
        <f t="shared" si="12"/>
        <v>0.62972334682861009</v>
      </c>
    </row>
    <row r="187" spans="1:8" x14ac:dyDescent="0.3">
      <c r="A187" s="7">
        <f>'Исходные данные'!H187</f>
        <v>43304</v>
      </c>
      <c r="B187" s="6">
        <f>'Исходные данные'!M187</f>
        <v>403.5</v>
      </c>
      <c r="C187" s="6">
        <f>'Исходные данные'!N187</f>
        <v>8452930</v>
      </c>
      <c r="D187" s="6">
        <f t="shared" si="10"/>
        <v>6.0001764877100037</v>
      </c>
      <c r="E187" s="6">
        <f t="shared" si="13"/>
        <v>2.6064844246662427E-2</v>
      </c>
      <c r="F187" s="6">
        <f t="shared" si="14"/>
        <v>2.5730945771616297E-2</v>
      </c>
      <c r="G187" s="6">
        <f t="shared" si="11"/>
        <v>15.950023684793138</v>
      </c>
      <c r="H187" s="6">
        <f t="shared" si="12"/>
        <v>0.6643049932523617</v>
      </c>
    </row>
    <row r="188" spans="1:8" x14ac:dyDescent="0.3">
      <c r="A188" s="7">
        <f>'Исходные данные'!H188</f>
        <v>43311</v>
      </c>
      <c r="B188" s="6">
        <f>'Исходные данные'!M188</f>
        <v>411.25</v>
      </c>
      <c r="C188" s="6">
        <f>'Исходные данные'!N188</f>
        <v>14390470</v>
      </c>
      <c r="D188" s="6">
        <f t="shared" si="10"/>
        <v>6.0192013020795816</v>
      </c>
      <c r="E188" s="6">
        <f t="shared" si="13"/>
        <v>1.9206939281288724E-2</v>
      </c>
      <c r="F188" s="6">
        <f t="shared" si="14"/>
        <v>1.9024814369578237E-2</v>
      </c>
      <c r="G188" s="6">
        <f t="shared" si="11"/>
        <v>16.482076739900709</v>
      </c>
      <c r="H188" s="6">
        <f t="shared" si="12"/>
        <v>0.69045209176788136</v>
      </c>
    </row>
    <row r="189" spans="1:8" x14ac:dyDescent="0.3">
      <c r="A189" s="7">
        <f>'Исходные данные'!H189</f>
        <v>43318</v>
      </c>
      <c r="B189" s="6">
        <f>'Исходные данные'!M189</f>
        <v>433.25</v>
      </c>
      <c r="C189" s="6">
        <f>'Исходные данные'!N189</f>
        <v>26182960</v>
      </c>
      <c r="D189" s="6">
        <f t="shared" si="10"/>
        <v>6.0713149285957151</v>
      </c>
      <c r="E189" s="6">
        <f t="shared" si="13"/>
        <v>5.3495440729483285E-2</v>
      </c>
      <c r="F189" s="6">
        <f t="shared" si="14"/>
        <v>5.2113626516133736E-2</v>
      </c>
      <c r="G189" s="6">
        <f t="shared" si="11"/>
        <v>17.080619375462025</v>
      </c>
      <c r="H189" s="6">
        <f t="shared" si="12"/>
        <v>0.76467611336032393</v>
      </c>
    </row>
    <row r="190" spans="1:8" x14ac:dyDescent="0.3">
      <c r="A190" s="7">
        <f>'Исходные данные'!H190</f>
        <v>43325</v>
      </c>
      <c r="B190" s="6">
        <f>'Исходные данные'!M190</f>
        <v>425.8</v>
      </c>
      <c r="C190" s="6">
        <f>'Исходные данные'!N190</f>
        <v>14911670</v>
      </c>
      <c r="D190" s="6">
        <f t="shared" si="10"/>
        <v>6.0539697524593787</v>
      </c>
      <c r="E190" s="6">
        <f t="shared" si="13"/>
        <v>-1.7195614541257908E-2</v>
      </c>
      <c r="F190" s="6">
        <f t="shared" si="14"/>
        <v>-1.7345176136336383E-2</v>
      </c>
      <c r="G190" s="6">
        <f t="shared" si="11"/>
        <v>16.517654685834316</v>
      </c>
      <c r="H190" s="6">
        <f t="shared" si="12"/>
        <v>0.73954116059379227</v>
      </c>
    </row>
    <row r="191" spans="1:8" x14ac:dyDescent="0.3">
      <c r="A191" s="7">
        <f>'Исходные данные'!H191</f>
        <v>43332</v>
      </c>
      <c r="B191" s="6">
        <f>'Исходные данные'!M191</f>
        <v>428.1</v>
      </c>
      <c r="C191" s="6">
        <f>'Исходные данные'!N191</f>
        <v>11167220</v>
      </c>
      <c r="D191" s="6">
        <f t="shared" si="10"/>
        <v>6.0593568131509006</v>
      </c>
      <c r="E191" s="6">
        <f t="shared" si="13"/>
        <v>5.4015969938938733E-3</v>
      </c>
      <c r="F191" s="6">
        <f t="shared" si="14"/>
        <v>5.3870606915213462E-3</v>
      </c>
      <c r="G191" s="6">
        <f t="shared" si="11"/>
        <v>16.228493259138318</v>
      </c>
      <c r="H191" s="6">
        <f t="shared" si="12"/>
        <v>0.74730094466936592</v>
      </c>
    </row>
    <row r="192" spans="1:8" x14ac:dyDescent="0.3">
      <c r="A192" s="7">
        <f>'Исходные данные'!H192</f>
        <v>43339</v>
      </c>
      <c r="B192" s="6">
        <f>'Исходные данные'!M192</f>
        <v>435.7</v>
      </c>
      <c r="C192" s="6">
        <f>'Исходные данные'!N192</f>
        <v>11779180</v>
      </c>
      <c r="D192" s="6">
        <f t="shared" si="10"/>
        <v>6.0769539331233968</v>
      </c>
      <c r="E192" s="6">
        <f t="shared" si="13"/>
        <v>1.775286148096231E-2</v>
      </c>
      <c r="F192" s="6">
        <f t="shared" si="14"/>
        <v>1.759711997249595E-2</v>
      </c>
      <c r="G192" s="6">
        <f t="shared" si="11"/>
        <v>16.281844124257219</v>
      </c>
      <c r="H192" s="6">
        <f t="shared" si="12"/>
        <v>0.77294197031039136</v>
      </c>
    </row>
    <row r="193" spans="1:8" x14ac:dyDescent="0.3">
      <c r="A193" s="7">
        <f>'Исходные данные'!H193</f>
        <v>43346</v>
      </c>
      <c r="B193" s="6">
        <f>'Исходные данные'!M193</f>
        <v>439.55</v>
      </c>
      <c r="C193" s="6">
        <f>'Исходные данные'!N193</f>
        <v>7926870</v>
      </c>
      <c r="D193" s="6">
        <f t="shared" si="10"/>
        <v>6.0857514762971876</v>
      </c>
      <c r="E193" s="6">
        <f t="shared" si="13"/>
        <v>8.8363552903374405E-3</v>
      </c>
      <c r="F193" s="6">
        <f t="shared" si="14"/>
        <v>8.7975431737912189E-3</v>
      </c>
      <c r="G193" s="6">
        <f t="shared" si="11"/>
        <v>15.885768812038041</v>
      </c>
      <c r="H193" s="6">
        <f t="shared" si="12"/>
        <v>0.78593117408906898</v>
      </c>
    </row>
    <row r="194" spans="1:8" x14ac:dyDescent="0.3">
      <c r="A194" s="7">
        <f>'Исходные данные'!H194</f>
        <v>43353</v>
      </c>
      <c r="B194" s="6">
        <f>'Исходные данные'!M194</f>
        <v>441.35</v>
      </c>
      <c r="C194" s="6">
        <f>'Исходные данные'!N194</f>
        <v>12369990</v>
      </c>
      <c r="D194" s="6">
        <f t="shared" si="10"/>
        <v>6.0898382114662422</v>
      </c>
      <c r="E194" s="6">
        <f t="shared" si="13"/>
        <v>4.0950972585599163E-3</v>
      </c>
      <c r="F194" s="6">
        <f t="shared" si="14"/>
        <v>4.0867351690542135E-3</v>
      </c>
      <c r="G194" s="6">
        <f t="shared" si="11"/>
        <v>16.330783935960905</v>
      </c>
      <c r="H194" s="6">
        <f t="shared" si="12"/>
        <v>0.79200404858299611</v>
      </c>
    </row>
    <row r="195" spans="1:8" x14ac:dyDescent="0.3">
      <c r="A195" s="7">
        <f>'Исходные данные'!H195</f>
        <v>43360</v>
      </c>
      <c r="B195" s="6">
        <f>'Исходные данные'!M195</f>
        <v>440.4</v>
      </c>
      <c r="C195" s="6">
        <f>'Исходные данные'!N195</f>
        <v>17377010</v>
      </c>
      <c r="D195" s="6">
        <f t="shared" ref="D195:D258" si="15">LN(B195)</f>
        <v>6.0876834048485247</v>
      </c>
      <c r="E195" s="6">
        <f t="shared" si="13"/>
        <v>-2.1524866885692657E-3</v>
      </c>
      <c r="F195" s="6">
        <f t="shared" si="14"/>
        <v>-2.1548066177170754E-3</v>
      </c>
      <c r="G195" s="6">
        <f t="shared" ref="G195:G258" si="16">LN(C195)</f>
        <v>16.670658626177552</v>
      </c>
      <c r="H195" s="6">
        <f t="shared" ref="H195:H258" si="17" xml:space="preserve"> (B195 - MIN($B$2:$B$268)) / (MAX($B$2:$B$268) - MIN($B$2:$B$268))</f>
        <v>0.7887989203778677</v>
      </c>
    </row>
    <row r="196" spans="1:8" x14ac:dyDescent="0.3">
      <c r="A196" s="7">
        <f>'Исходные данные'!H196</f>
        <v>43367</v>
      </c>
      <c r="B196" s="6">
        <f>'Исходные данные'!M196</f>
        <v>493</v>
      </c>
      <c r="C196" s="6">
        <f>'Исходные данные'!N196</f>
        <v>25536460</v>
      </c>
      <c r="D196" s="6">
        <f t="shared" si="15"/>
        <v>6.2005091740426899</v>
      </c>
      <c r="E196" s="6">
        <f t="shared" ref="E196:E259" si="18" xml:space="preserve"> (B196 - B195) / (B195)</f>
        <v>0.11943687556766582</v>
      </c>
      <c r="F196" s="6">
        <f t="shared" ref="F196:F259" si="19">LN(E196+1)</f>
        <v>0.11282576919416525</v>
      </c>
      <c r="G196" s="6">
        <f t="shared" si="16"/>
        <v>17.055617792853887</v>
      </c>
      <c r="H196" s="6">
        <f t="shared" si="17"/>
        <v>0.96626180836707154</v>
      </c>
    </row>
    <row r="197" spans="1:8" x14ac:dyDescent="0.3">
      <c r="A197" s="7">
        <f>'Исходные данные'!H197</f>
        <v>43374</v>
      </c>
      <c r="B197" s="6">
        <f>'Исходные данные'!M197</f>
        <v>503</v>
      </c>
      <c r="C197" s="6">
        <f>'Исходные данные'!N197</f>
        <v>24802140</v>
      </c>
      <c r="D197" s="6">
        <f t="shared" si="15"/>
        <v>6.2205901700997392</v>
      </c>
      <c r="E197" s="6">
        <f t="shared" si="18"/>
        <v>2.0283975659229209E-2</v>
      </c>
      <c r="F197" s="6">
        <f t="shared" si="19"/>
        <v>2.0080996057049126E-2</v>
      </c>
      <c r="G197" s="6">
        <f t="shared" si="16"/>
        <v>17.026440497734995</v>
      </c>
      <c r="H197" s="6">
        <f t="shared" si="17"/>
        <v>1</v>
      </c>
    </row>
    <row r="198" spans="1:8" x14ac:dyDescent="0.3">
      <c r="A198" s="7">
        <f>'Исходные данные'!H198</f>
        <v>43381</v>
      </c>
      <c r="B198" s="6">
        <f>'Исходные данные'!M198</f>
        <v>465.1</v>
      </c>
      <c r="C198" s="6">
        <f>'Исходные данные'!N198</f>
        <v>21223990</v>
      </c>
      <c r="D198" s="6">
        <f t="shared" si="15"/>
        <v>6.1422524362300512</v>
      </c>
      <c r="E198" s="6">
        <f t="shared" si="18"/>
        <v>-7.5347912524850846E-2</v>
      </c>
      <c r="F198" s="6">
        <f t="shared" si="19"/>
        <v>-7.8337733869687828E-2</v>
      </c>
      <c r="G198" s="6">
        <f t="shared" si="16"/>
        <v>16.870642703634882</v>
      </c>
      <c r="H198" s="6">
        <f t="shared" si="17"/>
        <v>0.87213225371120118</v>
      </c>
    </row>
    <row r="199" spans="1:8" x14ac:dyDescent="0.3">
      <c r="A199" s="7">
        <f>'Исходные данные'!H199</f>
        <v>43388</v>
      </c>
      <c r="B199" s="6">
        <f>'Исходные данные'!M199</f>
        <v>467</v>
      </c>
      <c r="C199" s="6">
        <f>'Исходные данные'!N199</f>
        <v>13221340</v>
      </c>
      <c r="D199" s="6">
        <f t="shared" si="15"/>
        <v>6.1463292576688975</v>
      </c>
      <c r="E199" s="6">
        <f t="shared" si="18"/>
        <v>4.0851429800042513E-3</v>
      </c>
      <c r="F199" s="6">
        <f t="shared" si="19"/>
        <v>4.0768214388458568E-3</v>
      </c>
      <c r="G199" s="6">
        <f t="shared" si="16"/>
        <v>16.39734274882445</v>
      </c>
      <c r="H199" s="6">
        <f t="shared" si="17"/>
        <v>0.87854251012145745</v>
      </c>
    </row>
    <row r="200" spans="1:8" x14ac:dyDescent="0.3">
      <c r="A200" s="7">
        <f>'Исходные данные'!H200</f>
        <v>43395</v>
      </c>
      <c r="B200" s="6">
        <f>'Исходные данные'!M200</f>
        <v>453.3</v>
      </c>
      <c r="C200" s="6">
        <f>'Исходные данные'!N200</f>
        <v>16053760</v>
      </c>
      <c r="D200" s="6">
        <f t="shared" si="15"/>
        <v>6.1165541579468039</v>
      </c>
      <c r="E200" s="6">
        <f t="shared" si="18"/>
        <v>-2.933618843683081E-2</v>
      </c>
      <c r="F200" s="6">
        <f t="shared" si="19"/>
        <v>-2.9775099722093735E-2</v>
      </c>
      <c r="G200" s="6">
        <f t="shared" si="16"/>
        <v>16.591453648016628</v>
      </c>
      <c r="H200" s="6">
        <f t="shared" si="17"/>
        <v>0.83232118758434559</v>
      </c>
    </row>
    <row r="201" spans="1:8" x14ac:dyDescent="0.3">
      <c r="A201" s="7">
        <f>'Исходные данные'!H201</f>
        <v>43402</v>
      </c>
      <c r="B201" s="6">
        <f>'Исходные данные'!M201</f>
        <v>459.6</v>
      </c>
      <c r="C201" s="6">
        <f>'Исходные данные'!N201</f>
        <v>14838540</v>
      </c>
      <c r="D201" s="6">
        <f t="shared" si="15"/>
        <v>6.1303565459746006</v>
      </c>
      <c r="E201" s="6">
        <f t="shared" si="18"/>
        <v>1.3898080741230997E-2</v>
      </c>
      <c r="F201" s="6">
        <f t="shared" si="19"/>
        <v>1.3802388027797067E-2</v>
      </c>
      <c r="G201" s="6">
        <f t="shared" si="16"/>
        <v>16.512738408114281</v>
      </c>
      <c r="H201" s="6">
        <f t="shared" si="17"/>
        <v>0.85357624831309054</v>
      </c>
    </row>
    <row r="202" spans="1:8" x14ac:dyDescent="0.3">
      <c r="A202" s="7">
        <f>'Исходные данные'!H202</f>
        <v>43409</v>
      </c>
      <c r="B202" s="6">
        <f>'Исходные данные'!M202</f>
        <v>468.6</v>
      </c>
      <c r="C202" s="6">
        <f>'Исходные данные'!N202</f>
        <v>17259060</v>
      </c>
      <c r="D202" s="6">
        <f t="shared" si="15"/>
        <v>6.1497495260736956</v>
      </c>
      <c r="E202" s="6">
        <f t="shared" si="18"/>
        <v>1.95822454308094E-2</v>
      </c>
      <c r="F202" s="6">
        <f t="shared" si="19"/>
        <v>1.9392980099094709E-2</v>
      </c>
      <c r="G202" s="6">
        <f t="shared" si="16"/>
        <v>16.663847780954569</v>
      </c>
      <c r="H202" s="6">
        <f t="shared" si="17"/>
        <v>0.88394062078272606</v>
      </c>
    </row>
    <row r="203" spans="1:8" x14ac:dyDescent="0.3">
      <c r="A203" s="7">
        <f>'Исходные данные'!H203</f>
        <v>43416</v>
      </c>
      <c r="B203" s="6">
        <f>'Исходные данные'!M203</f>
        <v>420.85</v>
      </c>
      <c r="C203" s="6">
        <f>'Исходные данные'!N203</f>
        <v>32456070</v>
      </c>
      <c r="D203" s="6">
        <f t="shared" si="15"/>
        <v>6.0422764756575855</v>
      </c>
      <c r="E203" s="6">
        <f t="shared" si="18"/>
        <v>-0.1018992744344857</v>
      </c>
      <c r="F203" s="6">
        <f t="shared" si="19"/>
        <v>-0.10747305041611012</v>
      </c>
      <c r="G203" s="6">
        <f t="shared" si="16"/>
        <v>17.295398040632179</v>
      </c>
      <c r="H203" s="6">
        <f t="shared" si="17"/>
        <v>0.72284075573549278</v>
      </c>
    </row>
    <row r="204" spans="1:8" x14ac:dyDescent="0.3">
      <c r="A204" s="7">
        <f>'Исходные данные'!H204</f>
        <v>43423</v>
      </c>
      <c r="B204" s="6">
        <f>'Исходные данные'!M204</f>
        <v>405.2</v>
      </c>
      <c r="C204" s="6">
        <f>'Исходные данные'!N204</f>
        <v>27095350</v>
      </c>
      <c r="D204" s="6">
        <f t="shared" si="15"/>
        <v>6.0043807723745282</v>
      </c>
      <c r="E204" s="6">
        <f t="shared" si="18"/>
        <v>-3.718664607342291E-2</v>
      </c>
      <c r="F204" s="6">
        <f t="shared" si="19"/>
        <v>-3.7895703283056879E-2</v>
      </c>
      <c r="G204" s="6">
        <f t="shared" si="16"/>
        <v>17.114872684411377</v>
      </c>
      <c r="H204" s="6">
        <f t="shared" si="17"/>
        <v>0.67004048582995956</v>
      </c>
    </row>
    <row r="205" spans="1:8" x14ac:dyDescent="0.3">
      <c r="A205" s="7">
        <f>'Исходные данные'!H205</f>
        <v>43430</v>
      </c>
      <c r="B205" s="6">
        <f>'Исходные данные'!M205</f>
        <v>423.1</v>
      </c>
      <c r="C205" s="6">
        <f>'Исходные данные'!N205</f>
        <v>23959070</v>
      </c>
      <c r="D205" s="6">
        <f t="shared" si="15"/>
        <v>6.0476085577260221</v>
      </c>
      <c r="E205" s="6">
        <f t="shared" si="18"/>
        <v>4.4175715695952703E-2</v>
      </c>
      <c r="F205" s="6">
        <f t="shared" si="19"/>
        <v>4.3227785351493651E-2</v>
      </c>
      <c r="G205" s="6">
        <f t="shared" si="16"/>
        <v>16.991857515767062</v>
      </c>
      <c r="H205" s="6">
        <f t="shared" si="17"/>
        <v>0.73043184885290169</v>
      </c>
    </row>
    <row r="206" spans="1:8" x14ac:dyDescent="0.3">
      <c r="A206" s="7">
        <f>'Исходные данные'!H206</f>
        <v>43437</v>
      </c>
      <c r="B206" s="6">
        <f>'Исходные данные'!M206</f>
        <v>439</v>
      </c>
      <c r="C206" s="6">
        <f>'Исходные данные'!N206</f>
        <v>21799710</v>
      </c>
      <c r="D206" s="6">
        <f t="shared" si="15"/>
        <v>6.0844994130751715</v>
      </c>
      <c r="E206" s="6">
        <f t="shared" si="18"/>
        <v>3.7579768376270327E-2</v>
      </c>
      <c r="F206" s="6">
        <f t="shared" si="19"/>
        <v>3.6890855349149591E-2</v>
      </c>
      <c r="G206" s="6">
        <f t="shared" si="16"/>
        <v>16.897407224918542</v>
      </c>
      <c r="H206" s="6">
        <f t="shared" si="17"/>
        <v>0.78407557354925783</v>
      </c>
    </row>
    <row r="207" spans="1:8" x14ac:dyDescent="0.3">
      <c r="A207" s="7">
        <f>'Исходные данные'!H207</f>
        <v>43444</v>
      </c>
      <c r="B207" s="6">
        <f>'Исходные данные'!M207</f>
        <v>418</v>
      </c>
      <c r="C207" s="6">
        <f>'Исходные данные'!N207</f>
        <v>20345070</v>
      </c>
      <c r="D207" s="6">
        <f t="shared" si="15"/>
        <v>6.0354814325247563</v>
      </c>
      <c r="E207" s="6">
        <f t="shared" si="18"/>
        <v>-4.7835990888382689E-2</v>
      </c>
      <c r="F207" s="6">
        <f t="shared" si="19"/>
        <v>-4.9017980550414987E-2</v>
      </c>
      <c r="G207" s="6">
        <f t="shared" si="16"/>
        <v>16.828349180060815</v>
      </c>
      <c r="H207" s="6">
        <f t="shared" si="17"/>
        <v>0.71322537112010809</v>
      </c>
    </row>
    <row r="208" spans="1:8" x14ac:dyDescent="0.3">
      <c r="A208" s="7">
        <f>'Исходные данные'!H208</f>
        <v>43451</v>
      </c>
      <c r="B208" s="6">
        <f>'Исходные данные'!M208</f>
        <v>415</v>
      </c>
      <c r="C208" s="6">
        <f>'Исходные данные'!N208</f>
        <v>19015950</v>
      </c>
      <c r="D208" s="6">
        <f t="shared" si="15"/>
        <v>6.0282785202306979</v>
      </c>
      <c r="E208" s="6">
        <f t="shared" si="18"/>
        <v>-7.1770334928229667E-3</v>
      </c>
      <c r="F208" s="6">
        <f t="shared" si="19"/>
        <v>-7.2029122940579973E-3</v>
      </c>
      <c r="G208" s="6">
        <f t="shared" si="16"/>
        <v>16.760788658653965</v>
      </c>
      <c r="H208" s="6">
        <f t="shared" si="17"/>
        <v>0.7031039136302295</v>
      </c>
    </row>
    <row r="209" spans="1:8" x14ac:dyDescent="0.3">
      <c r="A209" s="7">
        <f>'Исходные данные'!H209</f>
        <v>43458</v>
      </c>
      <c r="B209" s="6">
        <f>'Исходные данные'!M209</f>
        <v>432.5</v>
      </c>
      <c r="C209" s="6">
        <f>'Исходные данные'!N209</f>
        <v>14432230</v>
      </c>
      <c r="D209" s="6">
        <f t="shared" si="15"/>
        <v>6.0695823263719344</v>
      </c>
      <c r="E209" s="6">
        <f t="shared" si="18"/>
        <v>4.2168674698795178E-2</v>
      </c>
      <c r="F209" s="6">
        <f t="shared" si="19"/>
        <v>4.1303806141235792E-2</v>
      </c>
      <c r="G209" s="6">
        <f t="shared" si="16"/>
        <v>16.484974457964647</v>
      </c>
      <c r="H209" s="6">
        <f t="shared" si="17"/>
        <v>0.76214574898785437</v>
      </c>
    </row>
    <row r="210" spans="1:8" x14ac:dyDescent="0.3">
      <c r="A210" s="7">
        <f>'Исходные данные'!H210</f>
        <v>43465</v>
      </c>
      <c r="B210" s="6">
        <f>'Исходные данные'!M210</f>
        <v>430.4</v>
      </c>
      <c r="C210" s="6">
        <f>'Исходные данные'!N210</f>
        <v>3164060</v>
      </c>
      <c r="D210" s="6">
        <f t="shared" si="15"/>
        <v>6.0647150088475748</v>
      </c>
      <c r="E210" s="6">
        <f t="shared" si="18"/>
        <v>-4.855491329479821E-3</v>
      </c>
      <c r="F210" s="6">
        <f t="shared" si="19"/>
        <v>-4.8673175243594052E-3</v>
      </c>
      <c r="G210" s="6">
        <f t="shared" si="16"/>
        <v>14.967366571027426</v>
      </c>
      <c r="H210" s="6">
        <f t="shared" si="17"/>
        <v>0.75506072874493924</v>
      </c>
    </row>
    <row r="211" spans="1:8" x14ac:dyDescent="0.3">
      <c r="A211" s="7">
        <f>'Исходные данные'!H211</f>
        <v>43472</v>
      </c>
      <c r="B211" s="6">
        <f>'Исходные данные'!M211</f>
        <v>434.6</v>
      </c>
      <c r="C211" s="6">
        <f>'Исходные данные'!N211</f>
        <v>9797880</v>
      </c>
      <c r="D211" s="6">
        <f t="shared" si="15"/>
        <v>6.074426067822329</v>
      </c>
      <c r="E211" s="6">
        <f t="shared" si="18"/>
        <v>9.758364312267764E-3</v>
      </c>
      <c r="F211" s="6">
        <f t="shared" si="19"/>
        <v>9.7110589747547854E-3</v>
      </c>
      <c r="G211" s="6">
        <f t="shared" si="16"/>
        <v>16.097676593708229</v>
      </c>
      <c r="H211" s="6">
        <f t="shared" si="17"/>
        <v>0.76923076923076938</v>
      </c>
    </row>
    <row r="212" spans="1:8" x14ac:dyDescent="0.3">
      <c r="A212" s="7">
        <f>'Исходные данные'!H212</f>
        <v>43479</v>
      </c>
      <c r="B212" s="6">
        <f>'Исходные данные'!M212</f>
        <v>419.7</v>
      </c>
      <c r="C212" s="6">
        <f>'Исходные данные'!N212</f>
        <v>16293490</v>
      </c>
      <c r="D212" s="6">
        <f t="shared" si="15"/>
        <v>6.0395401703395448</v>
      </c>
      <c r="E212" s="6">
        <f t="shared" si="18"/>
        <v>-3.4284399447768142E-2</v>
      </c>
      <c r="F212" s="6">
        <f t="shared" si="19"/>
        <v>-3.4885897482784201E-2</v>
      </c>
      <c r="G212" s="6">
        <f t="shared" si="16"/>
        <v>16.606276199497891</v>
      </c>
      <c r="H212" s="6">
        <f t="shared" si="17"/>
        <v>0.71896086369770584</v>
      </c>
    </row>
    <row r="213" spans="1:8" x14ac:dyDescent="0.3">
      <c r="A213" s="7">
        <f>'Исходные данные'!H213</f>
        <v>43486</v>
      </c>
      <c r="B213" s="6">
        <f>'Исходные данные'!M213</f>
        <v>414</v>
      </c>
      <c r="C213" s="6">
        <f>'Исходные данные'!N213</f>
        <v>25695260</v>
      </c>
      <c r="D213" s="6">
        <f t="shared" si="15"/>
        <v>6.0258659738253142</v>
      </c>
      <c r="E213" s="6">
        <f t="shared" si="18"/>
        <v>-1.3581129378127207E-2</v>
      </c>
      <c r="F213" s="6">
        <f t="shared" si="19"/>
        <v>-1.367419651423073E-2</v>
      </c>
      <c r="G213" s="6">
        <f t="shared" si="16"/>
        <v>17.061817097057411</v>
      </c>
      <c r="H213" s="6">
        <f t="shared" si="17"/>
        <v>0.69973009446693668</v>
      </c>
    </row>
    <row r="214" spans="1:8" x14ac:dyDescent="0.3">
      <c r="A214" s="7">
        <f>'Исходные данные'!H214</f>
        <v>43493</v>
      </c>
      <c r="B214" s="6">
        <f>'Исходные данные'!M214</f>
        <v>411.95</v>
      </c>
      <c r="C214" s="6">
        <f>'Исходные данные'!N214</f>
        <v>17714490</v>
      </c>
      <c r="D214" s="6">
        <f t="shared" si="15"/>
        <v>6.0209019827615986</v>
      </c>
      <c r="E214" s="6">
        <f t="shared" si="18"/>
        <v>-4.9516908212560665E-3</v>
      </c>
      <c r="F214" s="6">
        <f t="shared" si="19"/>
        <v>-4.9639910637153317E-3</v>
      </c>
      <c r="G214" s="6">
        <f t="shared" si="16"/>
        <v>16.689893506705566</v>
      </c>
      <c r="H214" s="6">
        <f t="shared" si="17"/>
        <v>0.69281376518218629</v>
      </c>
    </row>
    <row r="215" spans="1:8" x14ac:dyDescent="0.3">
      <c r="A215" s="7">
        <f>'Исходные данные'!H215</f>
        <v>43500</v>
      </c>
      <c r="B215" s="6">
        <f>'Исходные данные'!M215</f>
        <v>411.6</v>
      </c>
      <c r="C215" s="6">
        <f>'Исходные данные'!N215</f>
        <v>23921010</v>
      </c>
      <c r="D215" s="6">
        <f t="shared" si="15"/>
        <v>6.0200520039598944</v>
      </c>
      <c r="E215" s="6">
        <f t="shared" si="18"/>
        <v>-8.4961767204749577E-4</v>
      </c>
      <c r="F215" s="6">
        <f t="shared" si="19"/>
        <v>-8.4997880170440679E-4</v>
      </c>
      <c r="G215" s="6">
        <f t="shared" si="16"/>
        <v>16.99026771023556</v>
      </c>
      <c r="H215" s="6">
        <f t="shared" si="17"/>
        <v>0.69163292847503388</v>
      </c>
    </row>
    <row r="216" spans="1:8" x14ac:dyDescent="0.3">
      <c r="A216" s="7">
        <f>'Исходные данные'!H216</f>
        <v>43507</v>
      </c>
      <c r="B216" s="6">
        <f>'Исходные данные'!M216</f>
        <v>403.5</v>
      </c>
      <c r="C216" s="6">
        <f>'Исходные данные'!N216</f>
        <v>27435530</v>
      </c>
      <c r="D216" s="6">
        <f t="shared" si="15"/>
        <v>6.0001764877100037</v>
      </c>
      <c r="E216" s="6">
        <f t="shared" si="18"/>
        <v>-1.9679300291545243E-2</v>
      </c>
      <c r="F216" s="6">
        <f t="shared" si="19"/>
        <v>-1.9875516249891052E-2</v>
      </c>
      <c r="G216" s="6">
        <f t="shared" si="16"/>
        <v>17.127349446677535</v>
      </c>
      <c r="H216" s="6">
        <f t="shared" si="17"/>
        <v>0.6643049932523617</v>
      </c>
    </row>
    <row r="217" spans="1:8" x14ac:dyDescent="0.3">
      <c r="A217" s="7">
        <f>'Исходные данные'!H217</f>
        <v>43514</v>
      </c>
      <c r="B217" s="6">
        <f>'Исходные данные'!M217</f>
        <v>401.5</v>
      </c>
      <c r="C217" s="6">
        <f>'Исходные данные'!N217</f>
        <v>15709040</v>
      </c>
      <c r="D217" s="6">
        <f t="shared" si="15"/>
        <v>5.9952075333868162</v>
      </c>
      <c r="E217" s="6">
        <f t="shared" si="18"/>
        <v>-4.9566294919454771E-3</v>
      </c>
      <c r="F217" s="6">
        <f t="shared" si="19"/>
        <v>-4.9689543231871778E-3</v>
      </c>
      <c r="G217" s="6">
        <f t="shared" si="16"/>
        <v>16.569746900789866</v>
      </c>
      <c r="H217" s="6">
        <f t="shared" si="17"/>
        <v>0.65755735492577605</v>
      </c>
    </row>
    <row r="218" spans="1:8" x14ac:dyDescent="0.3">
      <c r="A218" s="7">
        <f>'Исходные данные'!H218</f>
        <v>43521</v>
      </c>
      <c r="B218" s="6">
        <f>'Исходные данные'!M218</f>
        <v>398.25</v>
      </c>
      <c r="C218" s="6">
        <f>'Исходные данные'!N218</f>
        <v>14514340</v>
      </c>
      <c r="D218" s="6">
        <f t="shared" si="15"/>
        <v>5.987079948790158</v>
      </c>
      <c r="E218" s="6">
        <f t="shared" si="18"/>
        <v>-8.0946450809464502E-3</v>
      </c>
      <c r="F218" s="6">
        <f t="shared" si="19"/>
        <v>-8.1275845966584902E-3</v>
      </c>
      <c r="G218" s="6">
        <f t="shared" si="16"/>
        <v>16.490647684203829</v>
      </c>
      <c r="H218" s="6">
        <f t="shared" si="17"/>
        <v>0.64659244264507432</v>
      </c>
    </row>
    <row r="219" spans="1:8" x14ac:dyDescent="0.3">
      <c r="A219" s="7">
        <f>'Исходные данные'!H219</f>
        <v>43528</v>
      </c>
      <c r="B219" s="6">
        <f>'Исходные данные'!M219</f>
        <v>402</v>
      </c>
      <c r="C219" s="6">
        <f>'Исходные данные'!N219</f>
        <v>8497720</v>
      </c>
      <c r="D219" s="6">
        <f t="shared" si="15"/>
        <v>5.9964520886190211</v>
      </c>
      <c r="E219" s="6">
        <f t="shared" si="18"/>
        <v>9.4161958568738224E-3</v>
      </c>
      <c r="F219" s="6">
        <f t="shared" si="19"/>
        <v>9.3721398288632522E-3</v>
      </c>
      <c r="G219" s="6">
        <f t="shared" si="16"/>
        <v>15.955308450184907</v>
      </c>
      <c r="H219" s="6">
        <f t="shared" si="17"/>
        <v>0.65924426450742246</v>
      </c>
    </row>
    <row r="220" spans="1:8" x14ac:dyDescent="0.3">
      <c r="A220" s="7">
        <f>'Исходные данные'!H220</f>
        <v>43535</v>
      </c>
      <c r="B220" s="6">
        <f>'Исходные данные'!M220</f>
        <v>401.25</v>
      </c>
      <c r="C220" s="6">
        <f>'Исходные данные'!N220</f>
        <v>16478690</v>
      </c>
      <c r="D220" s="6">
        <f t="shared" si="15"/>
        <v>5.9945846744442255</v>
      </c>
      <c r="E220" s="6">
        <f t="shared" si="18"/>
        <v>-1.8656716417910447E-3</v>
      </c>
      <c r="F220" s="6">
        <f t="shared" si="19"/>
        <v>-1.8674141747954732E-3</v>
      </c>
      <c r="G220" s="6">
        <f t="shared" si="16"/>
        <v>16.617578588994817</v>
      </c>
      <c r="H220" s="6">
        <f t="shared" si="17"/>
        <v>0.65671390013495279</v>
      </c>
    </row>
    <row r="221" spans="1:8" x14ac:dyDescent="0.3">
      <c r="A221" s="7">
        <f>'Исходные данные'!H221</f>
        <v>43542</v>
      </c>
      <c r="B221" s="6">
        <f>'Исходные данные'!M221</f>
        <v>408.4</v>
      </c>
      <c r="C221" s="6">
        <f>'Исходные данные'!N221</f>
        <v>16344620</v>
      </c>
      <c r="D221" s="6">
        <f t="shared" si="15"/>
        <v>6.0122470862905102</v>
      </c>
      <c r="E221" s="6">
        <f t="shared" si="18"/>
        <v>1.781931464174449E-2</v>
      </c>
      <c r="F221" s="6">
        <f t="shared" si="19"/>
        <v>1.7662411846284788E-2</v>
      </c>
      <c r="G221" s="6">
        <f t="shared" si="16"/>
        <v>16.609409349170285</v>
      </c>
      <c r="H221" s="6">
        <f t="shared" si="17"/>
        <v>0.68083670715249667</v>
      </c>
    </row>
    <row r="222" spans="1:8" x14ac:dyDescent="0.3">
      <c r="A222" s="7">
        <f>'Исходные данные'!H222</f>
        <v>43549</v>
      </c>
      <c r="B222" s="6">
        <f>'Исходные данные'!M222</f>
        <v>412</v>
      </c>
      <c r="C222" s="6">
        <f>'Исходные данные'!N222</f>
        <v>14572950</v>
      </c>
      <c r="D222" s="6">
        <f t="shared" si="15"/>
        <v>6.0210233493495267</v>
      </c>
      <c r="E222" s="6">
        <f t="shared" si="18"/>
        <v>8.8148873653281657E-3</v>
      </c>
      <c r="F222" s="6">
        <f t="shared" si="19"/>
        <v>8.7762630590159946E-3</v>
      </c>
      <c r="G222" s="6">
        <f t="shared" si="16"/>
        <v>16.494677628507407</v>
      </c>
      <c r="H222" s="6">
        <f t="shared" si="17"/>
        <v>0.69298245614035092</v>
      </c>
    </row>
    <row r="223" spans="1:8" x14ac:dyDescent="0.3">
      <c r="A223" s="7">
        <f>'Исходные данные'!H223</f>
        <v>43556</v>
      </c>
      <c r="B223" s="6">
        <f>'Исходные данные'!M223</f>
        <v>421.5</v>
      </c>
      <c r="C223" s="6">
        <f>'Исходные данные'!N223</f>
        <v>14910150</v>
      </c>
      <c r="D223" s="6">
        <f t="shared" si="15"/>
        <v>6.04381977744191</v>
      </c>
      <c r="E223" s="6">
        <f t="shared" si="18"/>
        <v>2.3058252427184466E-2</v>
      </c>
      <c r="F223" s="6">
        <f t="shared" si="19"/>
        <v>2.2796428092383803E-2</v>
      </c>
      <c r="G223" s="6">
        <f t="shared" si="16"/>
        <v>16.517552747052488</v>
      </c>
      <c r="H223" s="6">
        <f t="shared" si="17"/>
        <v>0.72503373819163297</v>
      </c>
    </row>
    <row r="224" spans="1:8" x14ac:dyDescent="0.3">
      <c r="A224" s="7">
        <f>'Исходные данные'!H224</f>
        <v>43563</v>
      </c>
      <c r="B224" s="6">
        <f>'Исходные данные'!M224</f>
        <v>432.5</v>
      </c>
      <c r="C224" s="6">
        <f>'Исходные данные'!N224</f>
        <v>20204580</v>
      </c>
      <c r="D224" s="6">
        <f t="shared" si="15"/>
        <v>6.0695823263719344</v>
      </c>
      <c r="E224" s="6">
        <f t="shared" si="18"/>
        <v>2.6097271648873072E-2</v>
      </c>
      <c r="F224" s="6">
        <f t="shared" si="19"/>
        <v>2.5762548930023783E-2</v>
      </c>
      <c r="G224" s="6">
        <f t="shared" si="16"/>
        <v>16.821419869344734</v>
      </c>
      <c r="H224" s="6">
        <f t="shared" si="17"/>
        <v>0.76214574898785437</v>
      </c>
    </row>
    <row r="225" spans="1:8" x14ac:dyDescent="0.3">
      <c r="A225" s="7">
        <f>'Исходные данные'!H225</f>
        <v>43570</v>
      </c>
      <c r="B225" s="6">
        <f>'Исходные данные'!M225</f>
        <v>432</v>
      </c>
      <c r="C225" s="6">
        <f>'Исходные данные'!N225</f>
        <v>15149100</v>
      </c>
      <c r="D225" s="6">
        <f t="shared" si="15"/>
        <v>6.0684255882441107</v>
      </c>
      <c r="E225" s="6">
        <f t="shared" si="18"/>
        <v>-1.1560693641618498E-3</v>
      </c>
      <c r="F225" s="6">
        <f t="shared" si="19"/>
        <v>-1.1567381278237553E-3</v>
      </c>
      <c r="G225" s="6">
        <f t="shared" si="16"/>
        <v>16.533451682214455</v>
      </c>
      <c r="H225" s="6">
        <f t="shared" si="17"/>
        <v>0.76045883940620795</v>
      </c>
    </row>
    <row r="226" spans="1:8" x14ac:dyDescent="0.3">
      <c r="A226" s="7">
        <f>'Исходные данные'!H226</f>
        <v>43577</v>
      </c>
      <c r="B226" s="6">
        <f>'Исходные данные'!M226</f>
        <v>434.45</v>
      </c>
      <c r="C226" s="6">
        <f>'Исходные данные'!N226</f>
        <v>18883730</v>
      </c>
      <c r="D226" s="6">
        <f t="shared" si="15"/>
        <v>6.0740808632852152</v>
      </c>
      <c r="E226" s="6">
        <f t="shared" si="18"/>
        <v>5.6712962962962698E-3</v>
      </c>
      <c r="F226" s="6">
        <f t="shared" si="19"/>
        <v>5.6552750411047563E-3</v>
      </c>
      <c r="G226" s="6">
        <f t="shared" si="16"/>
        <v>16.75381126272784</v>
      </c>
      <c r="H226" s="6">
        <f t="shared" si="17"/>
        <v>0.76872469635627538</v>
      </c>
    </row>
    <row r="227" spans="1:8" x14ac:dyDescent="0.3">
      <c r="A227" s="7">
        <f>'Исходные данные'!H227</f>
        <v>43584</v>
      </c>
      <c r="B227" s="6">
        <f>'Исходные данные'!M227</f>
        <v>423.55</v>
      </c>
      <c r="C227" s="6">
        <f>'Исходные данные'!N227</f>
        <v>9785310</v>
      </c>
      <c r="D227" s="6">
        <f t="shared" si="15"/>
        <v>6.04867157087756</v>
      </c>
      <c r="E227" s="6">
        <f t="shared" si="18"/>
        <v>-2.5089193232823059E-2</v>
      </c>
      <c r="F227" s="6">
        <f t="shared" si="19"/>
        <v>-2.5409292407655052E-2</v>
      </c>
      <c r="G227" s="6">
        <f t="shared" si="16"/>
        <v>16.096392839455085</v>
      </c>
      <c r="H227" s="6">
        <f t="shared" si="17"/>
        <v>0.73195006747638336</v>
      </c>
    </row>
    <row r="228" spans="1:8" x14ac:dyDescent="0.3">
      <c r="A228" s="7">
        <f>'Исходные данные'!H228</f>
        <v>43591</v>
      </c>
      <c r="B228" s="6">
        <f>'Исходные данные'!M228</f>
        <v>413.75</v>
      </c>
      <c r="C228" s="6">
        <f>'Исходные данные'!N228</f>
        <v>8733320</v>
      </c>
      <c r="D228" s="6">
        <f t="shared" si="15"/>
        <v>6.0252619266912726</v>
      </c>
      <c r="E228" s="6">
        <f t="shared" si="18"/>
        <v>-2.3137764136465615E-2</v>
      </c>
      <c r="F228" s="6">
        <f t="shared" si="19"/>
        <v>-2.3409644186287316E-2</v>
      </c>
      <c r="G228" s="6">
        <f t="shared" si="16"/>
        <v>15.982656153344493</v>
      </c>
      <c r="H228" s="6">
        <f t="shared" si="17"/>
        <v>0.69888663967611342</v>
      </c>
    </row>
    <row r="229" spans="1:8" x14ac:dyDescent="0.3">
      <c r="A229" s="7">
        <f>'Исходные данные'!H229</f>
        <v>43598</v>
      </c>
      <c r="B229" s="6">
        <f>'Исходные данные'!M229</f>
        <v>413</v>
      </c>
      <c r="C229" s="6">
        <f>'Исходные данные'!N229</f>
        <v>17066780</v>
      </c>
      <c r="D229" s="6">
        <f t="shared" si="15"/>
        <v>6.0234475929610332</v>
      </c>
      <c r="E229" s="6">
        <f t="shared" si="18"/>
        <v>-1.8126888217522659E-3</v>
      </c>
      <c r="F229" s="6">
        <f t="shared" si="19"/>
        <v>-1.8143337302398634E-3</v>
      </c>
      <c r="G229" s="6">
        <f t="shared" si="16"/>
        <v>16.652644441944577</v>
      </c>
      <c r="H229" s="6">
        <f t="shared" si="17"/>
        <v>0.69635627530364375</v>
      </c>
    </row>
    <row r="230" spans="1:8" x14ac:dyDescent="0.3">
      <c r="A230" s="7">
        <f>'Исходные данные'!H230</f>
        <v>43605</v>
      </c>
      <c r="B230" s="6">
        <f>'Исходные данные'!M230</f>
        <v>423</v>
      </c>
      <c r="C230" s="6">
        <f>'Исходные данные'!N230</f>
        <v>16562020</v>
      </c>
      <c r="D230" s="6">
        <f t="shared" si="15"/>
        <v>6.0473721790462776</v>
      </c>
      <c r="E230" s="6">
        <f t="shared" si="18"/>
        <v>2.4213075060532687E-2</v>
      </c>
      <c r="F230" s="6">
        <f t="shared" si="19"/>
        <v>2.3924586085245243E-2</v>
      </c>
      <c r="G230" s="6">
        <f t="shared" si="16"/>
        <v>16.622622680158678</v>
      </c>
      <c r="H230" s="6">
        <f t="shared" si="17"/>
        <v>0.73009446693657232</v>
      </c>
    </row>
    <row r="231" spans="1:8" x14ac:dyDescent="0.3">
      <c r="A231" s="7">
        <f>'Исходные данные'!H231</f>
        <v>43612</v>
      </c>
      <c r="B231" s="6">
        <f>'Исходные данные'!M231</f>
        <v>433</v>
      </c>
      <c r="C231" s="6">
        <f>'Исходные данные'!N231</f>
        <v>20872700</v>
      </c>
      <c r="D231" s="6">
        <f t="shared" si="15"/>
        <v>6.0707377280024897</v>
      </c>
      <c r="E231" s="6">
        <f t="shared" si="18"/>
        <v>2.3640661938534278E-2</v>
      </c>
      <c r="F231" s="6">
        <f t="shared" si="19"/>
        <v>2.3365548956211912E-2</v>
      </c>
      <c r="G231" s="6">
        <f t="shared" si="16"/>
        <v>16.853952642990251</v>
      </c>
      <c r="H231" s="6">
        <f t="shared" si="17"/>
        <v>0.76383265856950078</v>
      </c>
    </row>
    <row r="232" spans="1:8" x14ac:dyDescent="0.3">
      <c r="A232" s="7">
        <f>'Исходные данные'!H232</f>
        <v>43619</v>
      </c>
      <c r="B232" s="6">
        <f>'Исходные данные'!M232</f>
        <v>419.55</v>
      </c>
      <c r="C232" s="6">
        <f>'Исходные данные'!N232</f>
        <v>24560690</v>
      </c>
      <c r="D232" s="6">
        <f t="shared" si="15"/>
        <v>6.0391827083160781</v>
      </c>
      <c r="E232" s="6">
        <f t="shared" si="18"/>
        <v>-3.1062355658198589E-2</v>
      </c>
      <c r="F232" s="6">
        <f t="shared" si="19"/>
        <v>-3.1555019686411404E-2</v>
      </c>
      <c r="G232" s="6">
        <f t="shared" si="16"/>
        <v>17.016657755311115</v>
      </c>
      <c r="H232" s="6">
        <f t="shared" si="17"/>
        <v>0.71845479082321195</v>
      </c>
    </row>
    <row r="233" spans="1:8" x14ac:dyDescent="0.3">
      <c r="A233" s="7">
        <f>'Исходные данные'!H233</f>
        <v>43626</v>
      </c>
      <c r="B233" s="6">
        <f>'Исходные данные'!M233</f>
        <v>408</v>
      </c>
      <c r="C233" s="6">
        <f>'Исходные данные'!N233</f>
        <v>18262070</v>
      </c>
      <c r="D233" s="6">
        <f t="shared" si="15"/>
        <v>6.0112671744041615</v>
      </c>
      <c r="E233" s="6">
        <f t="shared" si="18"/>
        <v>-2.7529495888451938E-2</v>
      </c>
      <c r="F233" s="6">
        <f t="shared" si="19"/>
        <v>-2.7915533911916809E-2</v>
      </c>
      <c r="G233" s="6">
        <f t="shared" si="16"/>
        <v>16.720336789247124</v>
      </c>
      <c r="H233" s="6">
        <f t="shared" si="17"/>
        <v>0.67948717948717952</v>
      </c>
    </row>
    <row r="234" spans="1:8" x14ac:dyDescent="0.3">
      <c r="A234" s="7">
        <f>'Исходные данные'!H234</f>
        <v>43633</v>
      </c>
      <c r="B234" s="6">
        <f>'Исходные данные'!M234</f>
        <v>419.1</v>
      </c>
      <c r="C234" s="6">
        <f>'Исходные данные'!N234</f>
        <v>27551320</v>
      </c>
      <c r="D234" s="6">
        <f t="shared" si="15"/>
        <v>6.038109554931026</v>
      </c>
      <c r="E234" s="6">
        <f t="shared" si="18"/>
        <v>2.7205882352941232E-2</v>
      </c>
      <c r="F234" s="6">
        <f t="shared" si="19"/>
        <v>2.6842380526864246E-2</v>
      </c>
      <c r="G234" s="6">
        <f t="shared" si="16"/>
        <v>17.131561005301073</v>
      </c>
      <c r="H234" s="6">
        <f t="shared" si="17"/>
        <v>0.71693657219973028</v>
      </c>
    </row>
    <row r="235" spans="1:8" x14ac:dyDescent="0.3">
      <c r="A235" s="7">
        <f>'Исходные данные'!H235</f>
        <v>43640</v>
      </c>
      <c r="B235" s="6">
        <f>'Исходные данные'!M235</f>
        <v>414.5</v>
      </c>
      <c r="C235" s="6">
        <f>'Исходные данные'!N235</f>
        <v>13828430</v>
      </c>
      <c r="D235" s="6">
        <f t="shared" si="15"/>
        <v>6.0270729745753497</v>
      </c>
      <c r="E235" s="6">
        <f t="shared" si="18"/>
        <v>-1.0975900739680321E-2</v>
      </c>
      <c r="F235" s="6">
        <f t="shared" si="19"/>
        <v>-1.1036580355676248E-2</v>
      </c>
      <c r="G235" s="6">
        <f t="shared" si="16"/>
        <v>16.442237175866467</v>
      </c>
      <c r="H235" s="6">
        <f t="shared" si="17"/>
        <v>0.70141700404858309</v>
      </c>
    </row>
    <row r="236" spans="1:8" x14ac:dyDescent="0.3">
      <c r="A236" s="7">
        <f>'Исходные данные'!H236</f>
        <v>43647</v>
      </c>
      <c r="B236" s="6">
        <f>'Исходные данные'!M236</f>
        <v>418.65</v>
      </c>
      <c r="C236" s="6">
        <f>'Исходные данные'!N236</f>
        <v>14054160</v>
      </c>
      <c r="D236" s="6">
        <f t="shared" si="15"/>
        <v>6.0370352486504411</v>
      </c>
      <c r="E236" s="6">
        <f t="shared" si="18"/>
        <v>1.0012062726176061E-2</v>
      </c>
      <c r="F236" s="6">
        <f t="shared" si="19"/>
        <v>9.9622740750912493E-3</v>
      </c>
      <c r="G236" s="6">
        <f t="shared" si="16"/>
        <v>16.458428995328646</v>
      </c>
      <c r="H236" s="6">
        <f t="shared" si="17"/>
        <v>0.71541835357624828</v>
      </c>
    </row>
    <row r="237" spans="1:8" x14ac:dyDescent="0.3">
      <c r="A237" s="7">
        <f>'Исходные данные'!H237</f>
        <v>43654</v>
      </c>
      <c r="B237" s="6">
        <f>'Исходные данные'!M237</f>
        <v>419.25</v>
      </c>
      <c r="C237" s="6">
        <f>'Исходные данные'!N237</f>
        <v>13240510</v>
      </c>
      <c r="D237" s="6">
        <f t="shared" si="15"/>
        <v>6.0384674007033183</v>
      </c>
      <c r="E237" s="6">
        <f t="shared" si="18"/>
        <v>1.433178072375547E-3</v>
      </c>
      <c r="F237" s="6">
        <f t="shared" si="19"/>
        <v>1.4321520528774007E-3</v>
      </c>
      <c r="G237" s="6">
        <f t="shared" si="16"/>
        <v>16.398791627368738</v>
      </c>
      <c r="H237" s="6">
        <f t="shared" si="17"/>
        <v>0.71744264507422406</v>
      </c>
    </row>
    <row r="238" spans="1:8" x14ac:dyDescent="0.3">
      <c r="A238" s="7">
        <f>'Исходные данные'!H238</f>
        <v>43661</v>
      </c>
      <c r="B238" s="6">
        <f>'Исходные данные'!M238</f>
        <v>420.45</v>
      </c>
      <c r="C238" s="6">
        <f>'Исходные данные'!N238</f>
        <v>7942970</v>
      </c>
      <c r="D238" s="6">
        <f t="shared" si="15"/>
        <v>6.0413255662789069</v>
      </c>
      <c r="E238" s="6">
        <f t="shared" si="18"/>
        <v>2.8622540250446958E-3</v>
      </c>
      <c r="F238" s="6">
        <f t="shared" si="19"/>
        <v>2.8581655755887192E-3</v>
      </c>
      <c r="G238" s="6">
        <f t="shared" si="16"/>
        <v>15.887797818697649</v>
      </c>
      <c r="H238" s="6">
        <f t="shared" si="17"/>
        <v>0.72149122807017552</v>
      </c>
    </row>
    <row r="239" spans="1:8" x14ac:dyDescent="0.3">
      <c r="A239" s="7">
        <f>'Исходные данные'!H239</f>
        <v>43668</v>
      </c>
      <c r="B239" s="6">
        <f>'Исходные данные'!M239</f>
        <v>423.5</v>
      </c>
      <c r="C239" s="6">
        <f>'Исходные данные'!N239</f>
        <v>11333940</v>
      </c>
      <c r="D239" s="6">
        <f t="shared" si="15"/>
        <v>6.0485535140921094</v>
      </c>
      <c r="E239" s="6">
        <f t="shared" si="18"/>
        <v>7.2541324771078879E-3</v>
      </c>
      <c r="F239" s="6">
        <f t="shared" si="19"/>
        <v>7.2279478132020684E-3</v>
      </c>
      <c r="G239" s="6">
        <f t="shared" si="16"/>
        <v>16.243312321891441</v>
      </c>
      <c r="H239" s="6">
        <f t="shared" si="17"/>
        <v>0.73178137651821873</v>
      </c>
    </row>
    <row r="240" spans="1:8" x14ac:dyDescent="0.3">
      <c r="A240" s="7">
        <f>'Исходные данные'!H240</f>
        <v>43675</v>
      </c>
      <c r="B240" s="6">
        <f>'Исходные данные'!M240</f>
        <v>411.75</v>
      </c>
      <c r="C240" s="6">
        <f>'Исходные данные'!N240</f>
        <v>10710760</v>
      </c>
      <c r="D240" s="6">
        <f t="shared" si="15"/>
        <v>6.0204163690577497</v>
      </c>
      <c r="E240" s="6">
        <f t="shared" si="18"/>
        <v>-2.7744982290436836E-2</v>
      </c>
      <c r="F240" s="6">
        <f t="shared" si="19"/>
        <v>-2.8137145034359413E-2</v>
      </c>
      <c r="G240" s="6">
        <f t="shared" si="16"/>
        <v>16.18675940162429</v>
      </c>
      <c r="H240" s="6">
        <f t="shared" si="17"/>
        <v>0.69213900134952777</v>
      </c>
    </row>
    <row r="241" spans="1:8" x14ac:dyDescent="0.3">
      <c r="A241" s="7">
        <f>'Исходные данные'!H241</f>
        <v>43682</v>
      </c>
      <c r="B241" s="6">
        <f>'Исходные данные'!M241</f>
        <v>404.6</v>
      </c>
      <c r="C241" s="6">
        <f>'Исходные данные'!N241</f>
        <v>18761270</v>
      </c>
      <c r="D241" s="6">
        <f t="shared" si="15"/>
        <v>6.0028989247336453</v>
      </c>
      <c r="E241" s="6">
        <f t="shared" si="18"/>
        <v>-1.7364905889495998E-2</v>
      </c>
      <c r="F241" s="6">
        <f t="shared" si="19"/>
        <v>-1.7517444324104577E-2</v>
      </c>
      <c r="G241" s="6">
        <f t="shared" si="16"/>
        <v>16.747305196479143</v>
      </c>
      <c r="H241" s="6">
        <f t="shared" si="17"/>
        <v>0.668016194331984</v>
      </c>
    </row>
    <row r="242" spans="1:8" x14ac:dyDescent="0.3">
      <c r="A242" s="7">
        <f>'Исходные данные'!H242</f>
        <v>43689</v>
      </c>
      <c r="B242" s="6">
        <f>'Исходные данные'!M242</f>
        <v>404.75</v>
      </c>
      <c r="C242" s="6">
        <f>'Исходные данные'!N242</f>
        <v>18331870</v>
      </c>
      <c r="D242" s="6">
        <f t="shared" si="15"/>
        <v>6.0032695925577446</v>
      </c>
      <c r="E242" s="6">
        <f t="shared" si="18"/>
        <v>3.7073652990602388E-4</v>
      </c>
      <c r="F242" s="6">
        <f t="shared" si="19"/>
        <v>3.7066782409927545E-4</v>
      </c>
      <c r="G242" s="6">
        <f t="shared" si="16"/>
        <v>16.724151633161178</v>
      </c>
      <c r="H242" s="6">
        <f t="shared" si="17"/>
        <v>0.66852226720647778</v>
      </c>
    </row>
    <row r="243" spans="1:8" x14ac:dyDescent="0.3">
      <c r="A243" s="7">
        <f>'Исходные данные'!H243</f>
        <v>43696</v>
      </c>
      <c r="B243" s="6">
        <f>'Исходные данные'!M243</f>
        <v>405.6</v>
      </c>
      <c r="C243" s="6">
        <f>'Исходные данные'!N243</f>
        <v>20394640</v>
      </c>
      <c r="D243" s="6">
        <f t="shared" si="15"/>
        <v>6.0053674522769738</v>
      </c>
      <c r="E243" s="6">
        <f t="shared" si="18"/>
        <v>2.1000617665226009E-3</v>
      </c>
      <c r="F243" s="6">
        <f t="shared" si="19"/>
        <v>2.0978597192289057E-3</v>
      </c>
      <c r="G243" s="6">
        <f t="shared" si="16"/>
        <v>16.830782679192865</v>
      </c>
      <c r="H243" s="6">
        <f t="shared" si="17"/>
        <v>0.67139001349527683</v>
      </c>
    </row>
    <row r="244" spans="1:8" x14ac:dyDescent="0.3">
      <c r="A244" s="7">
        <f>'Исходные данные'!H244</f>
        <v>43703</v>
      </c>
      <c r="B244" s="6">
        <f>'Исходные данные'!M244</f>
        <v>406.95</v>
      </c>
      <c r="C244" s="6">
        <f>'Исходные данные'!N244</f>
        <v>17042550</v>
      </c>
      <c r="D244" s="6">
        <f t="shared" si="15"/>
        <v>6.0086903277730501</v>
      </c>
      <c r="E244" s="6">
        <f t="shared" si="18"/>
        <v>3.3284023668638208E-3</v>
      </c>
      <c r="F244" s="6">
        <f t="shared" si="19"/>
        <v>3.3228754960769546E-3</v>
      </c>
      <c r="G244" s="6">
        <f t="shared" si="16"/>
        <v>16.651223716056638</v>
      </c>
      <c r="H244" s="6">
        <f t="shared" si="17"/>
        <v>0.67594466936572206</v>
      </c>
    </row>
    <row r="245" spans="1:8" x14ac:dyDescent="0.3">
      <c r="A245" s="7">
        <f>'Исходные данные'!H245</f>
        <v>43710</v>
      </c>
      <c r="B245" s="6">
        <f>'Исходные данные'!M245</f>
        <v>422.9</v>
      </c>
      <c r="C245" s="6">
        <f>'Исходные данные'!N245</f>
        <v>21571740</v>
      </c>
      <c r="D245" s="6">
        <f t="shared" si="15"/>
        <v>6.0471357444784433</v>
      </c>
      <c r="E245" s="6">
        <f t="shared" si="18"/>
        <v>3.9194004177417349E-2</v>
      </c>
      <c r="F245" s="6">
        <f t="shared" si="19"/>
        <v>3.8445416705392338E-2</v>
      </c>
      <c r="G245" s="6">
        <f t="shared" si="16"/>
        <v>16.886894682705766</v>
      </c>
      <c r="H245" s="6">
        <f t="shared" si="17"/>
        <v>0.72975708502024295</v>
      </c>
    </row>
    <row r="246" spans="1:8" x14ac:dyDescent="0.3">
      <c r="A246" s="7">
        <f>'Исходные данные'!H246</f>
        <v>43717</v>
      </c>
      <c r="B246" s="6">
        <f>'Исходные данные'!M246</f>
        <v>410.05</v>
      </c>
      <c r="C246" s="6">
        <f>'Исходные данные'!N246</f>
        <v>18427840</v>
      </c>
      <c r="D246" s="6">
        <f t="shared" si="15"/>
        <v>6.0162791034824199</v>
      </c>
      <c r="E246" s="6">
        <f t="shared" si="18"/>
        <v>-3.0385433908725386E-2</v>
      </c>
      <c r="F246" s="6">
        <f t="shared" si="19"/>
        <v>-3.0856640996022602E-2</v>
      </c>
      <c r="G246" s="6">
        <f t="shared" si="16"/>
        <v>16.729373122560485</v>
      </c>
      <c r="H246" s="6">
        <f t="shared" si="17"/>
        <v>0.6864035087719299</v>
      </c>
    </row>
    <row r="247" spans="1:8" x14ac:dyDescent="0.3">
      <c r="A247" s="7">
        <f>'Исходные данные'!H247</f>
        <v>43724</v>
      </c>
      <c r="B247" s="6">
        <f>'Исходные данные'!M247</f>
        <v>428.3</v>
      </c>
      <c r="C247" s="6">
        <f>'Исходные данные'!N247</f>
        <v>45428040</v>
      </c>
      <c r="D247" s="6">
        <f t="shared" si="15"/>
        <v>6.0598238846213253</v>
      </c>
      <c r="E247" s="6">
        <f t="shared" si="18"/>
        <v>4.4506767467382025E-2</v>
      </c>
      <c r="F247" s="6">
        <f t="shared" si="19"/>
        <v>4.354478113890508E-2</v>
      </c>
      <c r="G247" s="6">
        <f t="shared" si="16"/>
        <v>17.631640093507507</v>
      </c>
      <c r="H247" s="6">
        <f t="shared" si="17"/>
        <v>0.74797570850202444</v>
      </c>
    </row>
    <row r="248" spans="1:8" x14ac:dyDescent="0.3">
      <c r="A248" s="7">
        <f>'Исходные данные'!H248</f>
        <v>43731</v>
      </c>
      <c r="B248" s="6">
        <f>'Исходные данные'!M248</f>
        <v>422.5</v>
      </c>
      <c r="C248" s="6">
        <f>'Исходные данные'!N248</f>
        <v>16667130</v>
      </c>
      <c r="D248" s="6">
        <f t="shared" si="15"/>
        <v>6.0461894467972286</v>
      </c>
      <c r="E248" s="6">
        <f t="shared" si="18"/>
        <v>-1.3541909876254988E-2</v>
      </c>
      <c r="F248" s="6">
        <f t="shared" si="19"/>
        <v>-1.3634437824096828E-2</v>
      </c>
      <c r="G248" s="6">
        <f t="shared" si="16"/>
        <v>16.628949074337896</v>
      </c>
      <c r="H248" s="6">
        <f t="shared" si="17"/>
        <v>0.72840755735492591</v>
      </c>
    </row>
    <row r="249" spans="1:8" x14ac:dyDescent="0.3">
      <c r="A249" s="7">
        <f>'Исходные данные'!H249</f>
        <v>43738</v>
      </c>
      <c r="B249" s="6">
        <f>'Исходные данные'!M249</f>
        <v>415</v>
      </c>
      <c r="C249" s="6">
        <f>'Исходные данные'!N249</f>
        <v>14908780</v>
      </c>
      <c r="D249" s="6">
        <f t="shared" si="15"/>
        <v>6.0282785202306979</v>
      </c>
      <c r="E249" s="6">
        <f t="shared" si="18"/>
        <v>-1.7751479289940829E-2</v>
      </c>
      <c r="F249" s="6">
        <f t="shared" si="19"/>
        <v>-1.7910926566530219E-2</v>
      </c>
      <c r="G249" s="6">
        <f t="shared" si="16"/>
        <v>16.517460859114124</v>
      </c>
      <c r="H249" s="6">
        <f t="shared" si="17"/>
        <v>0.7031039136302295</v>
      </c>
    </row>
    <row r="250" spans="1:8" x14ac:dyDescent="0.3">
      <c r="A250" s="7">
        <f>'Исходные данные'!H250</f>
        <v>43745</v>
      </c>
      <c r="B250" s="6">
        <f>'Исходные данные'!M250</f>
        <v>411.65</v>
      </c>
      <c r="C250" s="6">
        <f>'Исходные данные'!N250</f>
        <v>17546070</v>
      </c>
      <c r="D250" s="6">
        <f t="shared" si="15"/>
        <v>6.0201734737444346</v>
      </c>
      <c r="E250" s="6">
        <f t="shared" si="18"/>
        <v>-8.0722891566265605E-3</v>
      </c>
      <c r="F250" s="6">
        <f t="shared" si="19"/>
        <v>-8.1050464862633727E-3</v>
      </c>
      <c r="G250" s="6">
        <f t="shared" si="16"/>
        <v>16.680340551175789</v>
      </c>
      <c r="H250" s="6">
        <f t="shared" si="17"/>
        <v>0.6918016194331984</v>
      </c>
    </row>
    <row r="251" spans="1:8" x14ac:dyDescent="0.3">
      <c r="A251" s="7">
        <f>'Исходные данные'!H251</f>
        <v>43752</v>
      </c>
      <c r="B251" s="6">
        <f>'Исходные данные'!M251</f>
        <v>415</v>
      </c>
      <c r="C251" s="6">
        <f>'Исходные данные'!N251</f>
        <v>11780980</v>
      </c>
      <c r="D251" s="6">
        <f t="shared" si="15"/>
        <v>6.0282785202306979</v>
      </c>
      <c r="E251" s="6">
        <f t="shared" si="18"/>
        <v>8.1379812947893187E-3</v>
      </c>
      <c r="F251" s="6">
        <f t="shared" si="19"/>
        <v>8.1050464862632704E-3</v>
      </c>
      <c r="G251" s="6">
        <f t="shared" si="16"/>
        <v>16.28199692457806</v>
      </c>
      <c r="H251" s="6">
        <f t="shared" si="17"/>
        <v>0.7031039136302295</v>
      </c>
    </row>
    <row r="252" spans="1:8" x14ac:dyDescent="0.3">
      <c r="A252" s="7">
        <f>'Исходные данные'!H252</f>
        <v>43759</v>
      </c>
      <c r="B252" s="6">
        <f>'Исходные данные'!M252</f>
        <v>421.35</v>
      </c>
      <c r="C252" s="6">
        <f>'Исходные данные'!N252</f>
        <v>16659370</v>
      </c>
      <c r="D252" s="6">
        <f t="shared" si="15"/>
        <v>6.0434638422183626</v>
      </c>
      <c r="E252" s="6">
        <f t="shared" si="18"/>
        <v>1.5301204819277164E-2</v>
      </c>
      <c r="F252" s="6">
        <f t="shared" si="19"/>
        <v>1.5185321987664063E-2</v>
      </c>
      <c r="G252" s="6">
        <f t="shared" si="16"/>
        <v>16.628483378861912</v>
      </c>
      <c r="H252" s="6">
        <f t="shared" si="17"/>
        <v>0.72452766531713919</v>
      </c>
    </row>
    <row r="253" spans="1:8" x14ac:dyDescent="0.3">
      <c r="A253" s="7">
        <f>'Исходные данные'!H253</f>
        <v>43766</v>
      </c>
      <c r="B253" s="6">
        <f>'Исходные данные'!M253</f>
        <v>434.4</v>
      </c>
      <c r="C253" s="6">
        <f>'Исходные данные'!N253</f>
        <v>20941750</v>
      </c>
      <c r="D253" s="6">
        <f t="shared" si="15"/>
        <v>6.0739657686197255</v>
      </c>
      <c r="E253" s="6">
        <f t="shared" si="18"/>
        <v>3.0971876112495439E-2</v>
      </c>
      <c r="F253" s="6">
        <f t="shared" si="19"/>
        <v>3.0501926401363288E-2</v>
      </c>
      <c r="G253" s="6">
        <f t="shared" si="16"/>
        <v>16.857255332025503</v>
      </c>
      <c r="H253" s="6">
        <f t="shared" si="17"/>
        <v>0.76855600539811064</v>
      </c>
    </row>
    <row r="254" spans="1:8" x14ac:dyDescent="0.3">
      <c r="A254" s="7">
        <f>'Исходные данные'!H254</f>
        <v>43773</v>
      </c>
      <c r="B254" s="6">
        <f>'Исходные данные'!M254</f>
        <v>454.25</v>
      </c>
      <c r="C254" s="6">
        <f>'Исходные данные'!N254</f>
        <v>27847320</v>
      </c>
      <c r="D254" s="6">
        <f t="shared" si="15"/>
        <v>6.1186477072762804</v>
      </c>
      <c r="E254" s="6">
        <f t="shared" si="18"/>
        <v>4.5695211786372064E-2</v>
      </c>
      <c r="F254" s="6">
        <f t="shared" si="19"/>
        <v>4.4681938656554912E-2</v>
      </c>
      <c r="G254" s="6">
        <f t="shared" si="16"/>
        <v>17.14224728990467</v>
      </c>
      <c r="H254" s="6">
        <f t="shared" si="17"/>
        <v>0.83552631578947378</v>
      </c>
    </row>
    <row r="255" spans="1:8" x14ac:dyDescent="0.3">
      <c r="A255" s="7">
        <f>'Исходные данные'!H255</f>
        <v>43780</v>
      </c>
      <c r="B255" s="6">
        <f>'Исходные данные'!M255</f>
        <v>458</v>
      </c>
      <c r="C255" s="6">
        <f>'Исходные данные'!N255</f>
        <v>21496000</v>
      </c>
      <c r="D255" s="6">
        <f t="shared" si="15"/>
        <v>6.1268691841141854</v>
      </c>
      <c r="E255" s="6">
        <f t="shared" si="18"/>
        <v>8.2553659878921298E-3</v>
      </c>
      <c r="F255" s="6">
        <f t="shared" si="19"/>
        <v>8.221476837904378E-3</v>
      </c>
      <c r="G255" s="6">
        <f t="shared" si="16"/>
        <v>16.883377429277463</v>
      </c>
      <c r="H255" s="6">
        <f t="shared" si="17"/>
        <v>0.84817813765182193</v>
      </c>
    </row>
    <row r="256" spans="1:8" x14ac:dyDescent="0.3">
      <c r="A256" s="7">
        <f>'Исходные данные'!H256</f>
        <v>43787</v>
      </c>
      <c r="B256" s="6">
        <f>'Исходные данные'!M256</f>
        <v>453</v>
      </c>
      <c r="C256" s="6">
        <f>'Исходные данные'!N256</f>
        <v>14601840</v>
      </c>
      <c r="D256" s="6">
        <f t="shared" si="15"/>
        <v>6.1158921254830343</v>
      </c>
      <c r="E256" s="6">
        <f t="shared" si="18"/>
        <v>-1.0917030567685589E-2</v>
      </c>
      <c r="F256" s="6">
        <f t="shared" si="19"/>
        <v>-1.0977058631150907E-2</v>
      </c>
      <c r="G256" s="6">
        <f t="shared" si="16"/>
        <v>16.49665810613504</v>
      </c>
      <c r="H256" s="6">
        <f t="shared" si="17"/>
        <v>0.8313090418353577</v>
      </c>
    </row>
    <row r="257" spans="1:8" x14ac:dyDescent="0.3">
      <c r="A257" s="7">
        <f>'Исходные данные'!H257</f>
        <v>43794</v>
      </c>
      <c r="B257" s="6">
        <f>'Исходные данные'!M257</f>
        <v>441</v>
      </c>
      <c r="C257" s="6">
        <f>'Исходные данные'!N257</f>
        <v>16741470</v>
      </c>
      <c r="D257" s="6">
        <f t="shared" si="15"/>
        <v>6.089044875446846</v>
      </c>
      <c r="E257" s="6">
        <f t="shared" si="18"/>
        <v>-2.6490066225165563E-2</v>
      </c>
      <c r="F257" s="6">
        <f t="shared" si="19"/>
        <v>-2.6847250036188052E-2</v>
      </c>
      <c r="G257" s="6">
        <f t="shared" si="16"/>
        <v>16.633399432790284</v>
      </c>
      <c r="H257" s="6">
        <f t="shared" si="17"/>
        <v>0.79082321187584348</v>
      </c>
    </row>
    <row r="258" spans="1:8" x14ac:dyDescent="0.3">
      <c r="A258" s="7">
        <f>'Исходные данные'!H258</f>
        <v>43801</v>
      </c>
      <c r="B258" s="6">
        <f>'Исходные данные'!M258</f>
        <v>446</v>
      </c>
      <c r="C258" s="6">
        <f>'Исходные данные'!N258</f>
        <v>15424800</v>
      </c>
      <c r="D258" s="6">
        <f t="shared" si="15"/>
        <v>6.1003189520200642</v>
      </c>
      <c r="E258" s="6">
        <f t="shared" si="18"/>
        <v>1.1337868480725623E-2</v>
      </c>
      <c r="F258" s="6">
        <f t="shared" si="19"/>
        <v>1.1274076573218161E-2</v>
      </c>
      <c r="G258" s="6">
        <f t="shared" si="16"/>
        <v>16.551487161707325</v>
      </c>
      <c r="H258" s="6">
        <f t="shared" si="17"/>
        <v>0.80769230769230782</v>
      </c>
    </row>
    <row r="259" spans="1:8" x14ac:dyDescent="0.3">
      <c r="A259" s="7">
        <f>'Исходные данные'!H259</f>
        <v>43808</v>
      </c>
      <c r="B259" s="6">
        <f>'Исходные данные'!M259</f>
        <v>451.1</v>
      </c>
      <c r="C259" s="6">
        <f>'Исходные данные'!N259</f>
        <v>18631550</v>
      </c>
      <c r="D259" s="6">
        <f t="shared" ref="D259:D268" si="20">LN(B259)</f>
        <v>6.1116890444143506</v>
      </c>
      <c r="E259" s="6">
        <f t="shared" si="18"/>
        <v>1.1434977578475388E-2</v>
      </c>
      <c r="F259" s="6">
        <f t="shared" si="19"/>
        <v>1.1370092394286286E-2</v>
      </c>
      <c r="G259" s="6">
        <f t="shared" ref="G259:G268" si="21">LN(C259)</f>
        <v>16.740366938258084</v>
      </c>
      <c r="H259" s="6">
        <f t="shared" ref="H259:H268" si="22" xml:space="preserve"> (B259 - MIN($B$2:$B$268)) / (MAX($B$2:$B$268) - MIN($B$2:$B$268))</f>
        <v>0.82489878542510142</v>
      </c>
    </row>
    <row r="260" spans="1:8" x14ac:dyDescent="0.3">
      <c r="A260" s="7">
        <f>'Исходные данные'!H260</f>
        <v>43815</v>
      </c>
      <c r="B260" s="6">
        <f>'Исходные данные'!M260</f>
        <v>451.75</v>
      </c>
      <c r="C260" s="6">
        <f>'Исходные данные'!N260</f>
        <v>23542400</v>
      </c>
      <c r="D260" s="6">
        <f t="shared" si="20"/>
        <v>6.1131289294723379</v>
      </c>
      <c r="E260" s="6">
        <f t="shared" ref="E260:E268" si="23" xml:space="preserve"> (B260 - B259) / (B259)</f>
        <v>1.4409221902016787E-3</v>
      </c>
      <c r="F260" s="6">
        <f t="shared" ref="F260:F268" si="24">LN(E260+1)</f>
        <v>1.4398850579875444E-3</v>
      </c>
      <c r="G260" s="6">
        <f t="shared" si="21"/>
        <v>16.974313608720081</v>
      </c>
      <c r="H260" s="6">
        <f t="shared" si="22"/>
        <v>0.82709176788124161</v>
      </c>
    </row>
    <row r="261" spans="1:8" x14ac:dyDescent="0.3">
      <c r="A261" s="7">
        <f>'Исходные данные'!H261</f>
        <v>43822</v>
      </c>
      <c r="B261" s="6">
        <f>'Исходные данные'!M261</f>
        <v>453.5</v>
      </c>
      <c r="C261" s="6">
        <f>'Исходные данные'!N261</f>
        <v>10793310</v>
      </c>
      <c r="D261" s="6">
        <f t="shared" si="20"/>
        <v>6.1169952695551917</v>
      </c>
      <c r="E261" s="6">
        <f t="shared" si="23"/>
        <v>3.87382401770891E-3</v>
      </c>
      <c r="F261" s="6">
        <f t="shared" si="24"/>
        <v>3.8663400828534804E-3</v>
      </c>
      <c r="G261" s="6">
        <f t="shared" si="21"/>
        <v>16.194437055715028</v>
      </c>
      <c r="H261" s="6">
        <f t="shared" si="22"/>
        <v>0.83299595141700411</v>
      </c>
    </row>
    <row r="262" spans="1:8" x14ac:dyDescent="0.3">
      <c r="A262" s="7">
        <f>'Исходные данные'!H262</f>
        <v>43829</v>
      </c>
      <c r="B262" s="6">
        <f>'Исходные данные'!M262</f>
        <v>456.9</v>
      </c>
      <c r="C262" s="6">
        <f>'Исходные данные'!N262</f>
        <v>7631930</v>
      </c>
      <c r="D262" s="6">
        <f t="shared" si="20"/>
        <v>6.1244645485692262</v>
      </c>
      <c r="E262" s="6">
        <f t="shared" si="23"/>
        <v>7.4972436604189138E-3</v>
      </c>
      <c r="F262" s="6">
        <f t="shared" si="24"/>
        <v>7.4692790140343792E-3</v>
      </c>
      <c r="G262" s="6">
        <f t="shared" si="21"/>
        <v>15.847851320160441</v>
      </c>
      <c r="H262" s="6">
        <f t="shared" si="22"/>
        <v>0.84446693657219973</v>
      </c>
    </row>
    <row r="263" spans="1:8" x14ac:dyDescent="0.3">
      <c r="A263" s="7">
        <f>'Исходные данные'!H263</f>
        <v>43836</v>
      </c>
      <c r="B263" s="6">
        <f>'Исходные данные'!M263</f>
        <v>473.5</v>
      </c>
      <c r="C263" s="6">
        <f>'Исходные данные'!N263</f>
        <v>27758630</v>
      </c>
      <c r="D263" s="6">
        <f t="shared" si="20"/>
        <v>6.1601519126261328</v>
      </c>
      <c r="E263" s="6">
        <f t="shared" si="23"/>
        <v>3.6331801269424431E-2</v>
      </c>
      <c r="F263" s="6">
        <f t="shared" si="24"/>
        <v>3.5687364056907214E-2</v>
      </c>
      <c r="G263" s="6">
        <f t="shared" si="21"/>
        <v>17.139057340800033</v>
      </c>
      <c r="H263" s="6">
        <f t="shared" si="22"/>
        <v>0.90047233468286103</v>
      </c>
    </row>
    <row r="264" spans="1:8" x14ac:dyDescent="0.3">
      <c r="A264" s="7">
        <f>'Исходные данные'!H264</f>
        <v>43843</v>
      </c>
      <c r="B264" s="6">
        <f>'Исходные данные'!M264</f>
        <v>485.15</v>
      </c>
      <c r="C264" s="6">
        <f>'Исходные данные'!N264</f>
        <v>24552180</v>
      </c>
      <c r="D264" s="6">
        <f t="shared" si="20"/>
        <v>6.1844581214713088</v>
      </c>
      <c r="E264" s="6">
        <f t="shared" si="23"/>
        <v>2.4604012671594462E-2</v>
      </c>
      <c r="F264" s="6">
        <f t="shared" si="24"/>
        <v>2.4306208845175536E-2</v>
      </c>
      <c r="G264" s="6">
        <f t="shared" si="21"/>
        <v>17.016311206633134</v>
      </c>
      <c r="H264" s="6">
        <f t="shared" si="22"/>
        <v>0.93977732793522262</v>
      </c>
    </row>
    <row r="265" spans="1:8" x14ac:dyDescent="0.3">
      <c r="A265" s="7">
        <f>'Исходные данные'!H265</f>
        <v>43850</v>
      </c>
      <c r="B265" s="6">
        <f>'Исходные данные'!M265</f>
        <v>474</v>
      </c>
      <c r="C265" s="6">
        <f>'Исходные данные'!N265</f>
        <v>25274220</v>
      </c>
      <c r="D265" s="6">
        <f t="shared" si="20"/>
        <v>6.1612073216950769</v>
      </c>
      <c r="E265" s="6">
        <f t="shared" si="23"/>
        <v>-2.2982582706379425E-2</v>
      </c>
      <c r="F265" s="6">
        <f t="shared" si="24"/>
        <v>-2.3250799776231932E-2</v>
      </c>
      <c r="G265" s="6">
        <f t="shared" si="21"/>
        <v>17.045295461860487</v>
      </c>
      <c r="H265" s="6">
        <f t="shared" si="22"/>
        <v>0.90215924426450744</v>
      </c>
    </row>
    <row r="266" spans="1:8" x14ac:dyDescent="0.3">
      <c r="A266" s="7">
        <f>'Исходные данные'!H266</f>
        <v>43857</v>
      </c>
      <c r="B266" s="6">
        <f>'Исходные данные'!M266</f>
        <v>480.5</v>
      </c>
      <c r="C266" s="6">
        <f>'Исходные данные'!N266</f>
        <v>41079180</v>
      </c>
      <c r="D266" s="6">
        <f t="shared" si="20"/>
        <v>6.1748272284103471</v>
      </c>
      <c r="E266" s="6">
        <f t="shared" si="23"/>
        <v>1.3713080168776372E-2</v>
      </c>
      <c r="F266" s="6">
        <f t="shared" si="24"/>
        <v>1.3619906715270686E-2</v>
      </c>
      <c r="G266" s="6">
        <f t="shared" si="21"/>
        <v>17.531011981773801</v>
      </c>
      <c r="H266" s="6">
        <f t="shared" si="22"/>
        <v>0.92408906882591091</v>
      </c>
    </row>
    <row r="267" spans="1:8" x14ac:dyDescent="0.3">
      <c r="A267" s="7">
        <f>'Исходные данные'!H267</f>
        <v>43864</v>
      </c>
      <c r="B267" s="6">
        <f>'Исходные данные'!M267</f>
        <v>463.6</v>
      </c>
      <c r="C267" s="6">
        <f>'Исходные данные'!N267</f>
        <v>40574560</v>
      </c>
      <c r="D267" s="6">
        <f t="shared" si="20"/>
        <v>6.1390221114655965</v>
      </c>
      <c r="E267" s="6">
        <f t="shared" si="23"/>
        <v>-3.5171696149843862E-2</v>
      </c>
      <c r="F267" s="6">
        <f t="shared" si="24"/>
        <v>-3.5805116944750456E-2</v>
      </c>
      <c r="G267" s="6">
        <f t="shared" si="21"/>
        <v>17.518651827190297</v>
      </c>
      <c r="H267" s="6">
        <f t="shared" si="22"/>
        <v>0.86707152496626183</v>
      </c>
    </row>
    <row r="268" spans="1:8" x14ac:dyDescent="0.3">
      <c r="A268" s="7">
        <f>'Исходные данные'!H268</f>
        <v>43871</v>
      </c>
      <c r="B268" s="6">
        <f>'Исходные данные'!M268</f>
        <v>463</v>
      </c>
      <c r="C268" s="6">
        <f>'Исходные данные'!N268</f>
        <v>29377780</v>
      </c>
      <c r="D268" s="6">
        <f t="shared" si="20"/>
        <v>6.1377270540862341</v>
      </c>
      <c r="E268" s="6">
        <f t="shared" si="23"/>
        <v>-1.2942191544435347E-3</v>
      </c>
      <c r="F268" s="6">
        <f t="shared" si="24"/>
        <v>-1.2950573793625826E-3</v>
      </c>
      <c r="G268" s="6">
        <f t="shared" si="21"/>
        <v>17.19574916424855</v>
      </c>
      <c r="H268" s="6">
        <f t="shared" si="22"/>
        <v>0.86504723346828605</v>
      </c>
    </row>
  </sheetData>
  <mergeCells count="1">
    <mergeCell ref="J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8AF1-E21B-4B1D-937F-FEA5A91DCAAE}">
  <dimension ref="A1:K268"/>
  <sheetViews>
    <sheetView topLeftCell="E1" workbookViewId="0">
      <selection activeCell="Y7" sqref="Y7"/>
    </sheetView>
  </sheetViews>
  <sheetFormatPr defaultRowHeight="14.4" x14ac:dyDescent="0.3"/>
  <cols>
    <col min="1" max="1" width="13.88671875" customWidth="1"/>
    <col min="2" max="2" width="10.44140625" customWidth="1"/>
    <col min="3" max="3" width="13.33203125" customWidth="1"/>
    <col min="4" max="4" width="24.33203125" customWidth="1"/>
    <col min="5" max="5" width="14.6640625" customWidth="1"/>
    <col min="6" max="6" width="25.5546875" customWidth="1"/>
    <col min="7" max="7" width="29.6640625" customWidth="1"/>
    <col min="8" max="8" width="24.5546875" customWidth="1"/>
    <col min="10" max="10" width="25.44140625" customWidth="1"/>
    <col min="11" max="11" width="19.6640625" customWidth="1"/>
  </cols>
  <sheetData>
    <row r="1" spans="1:11" x14ac:dyDescent="0.3">
      <c r="A1" s="6" t="str">
        <f>'Исходные данные'!H1</f>
        <v>&lt;DATE&gt;</v>
      </c>
      <c r="B1" s="6" t="str">
        <f>Роснефть!B1</f>
        <v>&lt;CLOSE&gt;</v>
      </c>
      <c r="C1" s="6" t="str">
        <f>Роснефть!C1</f>
        <v>&lt;VOL&gt;</v>
      </c>
      <c r="D1" s="6" t="str">
        <f>Роснефть!D1</f>
        <v>Логарифм цены закрытия</v>
      </c>
      <c r="E1" s="6" t="str">
        <f>Роснефть!E1</f>
        <v>Доходность</v>
      </c>
      <c r="F1" s="6" t="str">
        <f>Роснефть!F1</f>
        <v>Логдоходность</v>
      </c>
      <c r="G1" s="6" t="str">
        <f>Роснефть!G1</f>
        <v>Логарифм объёмов торгов</v>
      </c>
      <c r="H1" s="6" t="str">
        <f>Роснефть!H1</f>
        <v>Относительная цена</v>
      </c>
    </row>
    <row r="2" spans="1:11" ht="15" thickBot="1" x14ac:dyDescent="0.35">
      <c r="A2" s="7">
        <f>'Исходные данные'!H2</f>
        <v>42009</v>
      </c>
      <c r="B2" s="6">
        <f>'Исходные данные'!O2</f>
        <v>3.5150000000000001</v>
      </c>
      <c r="C2" s="6">
        <f>'Исходные данные'!P2</f>
        <v>2763600</v>
      </c>
      <c r="D2" s="6">
        <f>LN(B2)</f>
        <v>1.2570395252626283</v>
      </c>
      <c r="E2" s="6"/>
      <c r="F2" s="6"/>
      <c r="G2" s="6">
        <f>LN(C2)</f>
        <v>14.832044735596776</v>
      </c>
      <c r="H2" s="6">
        <f xml:space="preserve"> (B2 - MIN($B$2:$B$268)) / (MAX($B$2:$B$268) - MIN($B$2:$B$268))</f>
        <v>0.38014981273408244</v>
      </c>
    </row>
    <row r="3" spans="1:11" x14ac:dyDescent="0.3">
      <c r="A3" s="7">
        <f>'Исходные данные'!H3</f>
        <v>42016</v>
      </c>
      <c r="B3" s="6">
        <f>'Исходные данные'!O3</f>
        <v>3.4750000000000001</v>
      </c>
      <c r="C3" s="6">
        <f>'Исходные данные'!P3</f>
        <v>1060600</v>
      </c>
      <c r="D3" s="6">
        <f t="shared" ref="D3:D66" si="0">LN(B3)</f>
        <v>1.2455944790167555</v>
      </c>
      <c r="E3" s="6">
        <f xml:space="preserve"> (B3 - B2) / (B2)</f>
        <v>-1.1379800853485073E-2</v>
      </c>
      <c r="F3" s="6">
        <f>LN(E3+1)</f>
        <v>-1.1445046245872821E-2</v>
      </c>
      <c r="G3" s="6">
        <f t="shared" ref="G3:G66" si="1">LN(C3)</f>
        <v>13.874345343685167</v>
      </c>
      <c r="H3" s="6">
        <f t="shared" ref="H3:H66" si="2" xml:space="preserve"> (B3 - MIN($B$2:$B$268)) / (MAX($B$2:$B$268) - MIN($B$2:$B$268))</f>
        <v>0.36516853932584276</v>
      </c>
      <c r="J3" s="154" t="s">
        <v>38</v>
      </c>
      <c r="K3" s="154"/>
    </row>
    <row r="4" spans="1:11" x14ac:dyDescent="0.3">
      <c r="A4" s="7">
        <f>'Исходные данные'!H4</f>
        <v>42023</v>
      </c>
      <c r="B4" s="6">
        <f>'Исходные данные'!O4</f>
        <v>3.57</v>
      </c>
      <c r="C4" s="6">
        <f>'Исходные данные'!P4</f>
        <v>2621100</v>
      </c>
      <c r="D4" s="6">
        <f t="shared" si="0"/>
        <v>1.2725655957915476</v>
      </c>
      <c r="E4" s="6">
        <f t="shared" ref="E4:E67" si="3" xml:space="preserve"> (B4 - B3) / (B3)</f>
        <v>2.7338129496402807E-2</v>
      </c>
      <c r="F4" s="6">
        <f t="shared" ref="F4:F67" si="4">LN(E4+1)</f>
        <v>2.6971116774792175E-2</v>
      </c>
      <c r="G4" s="6">
        <f t="shared" si="1"/>
        <v>14.779104634954296</v>
      </c>
      <c r="H4" s="6">
        <f t="shared" si="2"/>
        <v>0.40074906367041191</v>
      </c>
      <c r="J4" s="11" t="s">
        <v>22</v>
      </c>
      <c r="K4" s="11">
        <v>13.401477977205149</v>
      </c>
    </row>
    <row r="5" spans="1:11" x14ac:dyDescent="0.3">
      <c r="A5" s="7">
        <f>'Исходные данные'!H5</f>
        <v>42030</v>
      </c>
      <c r="B5" s="6">
        <f>'Исходные данные'!O5</f>
        <v>3.9950000000000001</v>
      </c>
      <c r="C5" s="6">
        <f>'Исходные данные'!P5</f>
        <v>3710800</v>
      </c>
      <c r="D5" s="6">
        <f t="shared" si="0"/>
        <v>1.3850435792182381</v>
      </c>
      <c r="E5" s="6">
        <f t="shared" si="3"/>
        <v>0.11904761904761912</v>
      </c>
      <c r="F5" s="6">
        <f t="shared" si="4"/>
        <v>0.1124779834266903</v>
      </c>
      <c r="G5" s="6">
        <f t="shared" si="1"/>
        <v>15.126758044761253</v>
      </c>
      <c r="H5" s="6">
        <f t="shared" si="2"/>
        <v>0.55992509363295884</v>
      </c>
      <c r="J5" s="11" t="s">
        <v>23</v>
      </c>
      <c r="K5" s="11">
        <v>5.9844267907082929E-2</v>
      </c>
    </row>
    <row r="6" spans="1:11" x14ac:dyDescent="0.3">
      <c r="A6" s="7">
        <f>'Исходные данные'!H6</f>
        <v>42037</v>
      </c>
      <c r="B6" s="6">
        <f>'Исходные данные'!O6</f>
        <v>4.165</v>
      </c>
      <c r="C6" s="6">
        <f>'Исходные данные'!P6</f>
        <v>3815200</v>
      </c>
      <c r="D6" s="6">
        <f t="shared" si="0"/>
        <v>1.4267162756188061</v>
      </c>
      <c r="E6" s="6">
        <f t="shared" si="3"/>
        <v>4.255319148936168E-2</v>
      </c>
      <c r="F6" s="6">
        <f t="shared" si="4"/>
        <v>4.1672696400568081E-2</v>
      </c>
      <c r="G6" s="6">
        <f t="shared" si="1"/>
        <v>15.154503645966152</v>
      </c>
      <c r="H6" s="6">
        <f t="shared" si="2"/>
        <v>0.62359550561797761</v>
      </c>
      <c r="J6" s="11" t="s">
        <v>24</v>
      </c>
      <c r="K6" s="11">
        <v>13.305018211988404</v>
      </c>
    </row>
    <row r="7" spans="1:11" x14ac:dyDescent="0.3">
      <c r="A7" s="7">
        <f>'Исходные данные'!H7</f>
        <v>42044</v>
      </c>
      <c r="B7" s="6">
        <f>'Исходные данные'!O7</f>
        <v>4.05</v>
      </c>
      <c r="C7" s="6">
        <f>'Исходные данные'!P7</f>
        <v>4066600</v>
      </c>
      <c r="D7" s="6">
        <f t="shared" si="0"/>
        <v>1.3987168811184478</v>
      </c>
      <c r="E7" s="6">
        <f t="shared" si="3"/>
        <v>-2.7611044417767159E-2</v>
      </c>
      <c r="F7" s="6">
        <f t="shared" si="4"/>
        <v>-2.7999394500358321E-2</v>
      </c>
      <c r="G7" s="6">
        <f t="shared" si="1"/>
        <v>15.218317827458378</v>
      </c>
      <c r="H7" s="6">
        <f t="shared" si="2"/>
        <v>0.58052434456928836</v>
      </c>
      <c r="J7" s="11" t="s">
        <v>25</v>
      </c>
      <c r="K7" s="11">
        <v>13.197470849891134</v>
      </c>
    </row>
    <row r="8" spans="1:11" x14ac:dyDescent="0.3">
      <c r="A8" s="7">
        <f>'Исходные данные'!H8</f>
        <v>42051</v>
      </c>
      <c r="B8" s="6">
        <f>'Исходные данные'!O8</f>
        <v>4.4349999999999996</v>
      </c>
      <c r="C8" s="6">
        <f>'Исходные данные'!P8</f>
        <v>4913000</v>
      </c>
      <c r="D8" s="6">
        <f t="shared" si="0"/>
        <v>1.4895276157615427</v>
      </c>
      <c r="E8" s="6">
        <f t="shared" si="3"/>
        <v>9.5061728395061676E-2</v>
      </c>
      <c r="F8" s="6">
        <f t="shared" si="4"/>
        <v>9.0810734643094984E-2</v>
      </c>
      <c r="G8" s="6">
        <f t="shared" si="1"/>
        <v>15.407395311150784</v>
      </c>
      <c r="H8" s="6">
        <f t="shared" si="2"/>
        <v>0.72471910112359539</v>
      </c>
      <c r="J8" s="11" t="s">
        <v>26</v>
      </c>
      <c r="K8" s="11">
        <v>0.97786339493631169</v>
      </c>
    </row>
    <row r="9" spans="1:11" x14ac:dyDescent="0.3">
      <c r="A9" s="7">
        <f>'Исходные данные'!H9</f>
        <v>42058</v>
      </c>
      <c r="B9" s="6">
        <f>'Исходные данные'!O9</f>
        <v>4.6399999999999997</v>
      </c>
      <c r="C9" s="6">
        <f>'Исходные данные'!P9</f>
        <v>2332600</v>
      </c>
      <c r="D9" s="6">
        <f t="shared" si="0"/>
        <v>1.5347143662381639</v>
      </c>
      <c r="E9" s="6">
        <f t="shared" si="3"/>
        <v>4.6223224351747486E-2</v>
      </c>
      <c r="F9" s="6">
        <f t="shared" si="4"/>
        <v>4.5186750476621143E-2</v>
      </c>
      <c r="G9" s="6">
        <f t="shared" si="1"/>
        <v>14.662494083239087</v>
      </c>
      <c r="H9" s="6">
        <f t="shared" si="2"/>
        <v>0.80149812734082382</v>
      </c>
      <c r="J9" s="11" t="s">
        <v>27</v>
      </c>
      <c r="K9" s="11">
        <v>0.95621681915636902</v>
      </c>
    </row>
    <row r="10" spans="1:11" x14ac:dyDescent="0.3">
      <c r="A10" s="7">
        <f>'Исходные данные'!H10</f>
        <v>42065</v>
      </c>
      <c r="B10" s="6">
        <f>'Исходные данные'!O10</f>
        <v>4.875</v>
      </c>
      <c r="C10" s="6">
        <f>'Исходные данные'!P10</f>
        <v>4775900</v>
      </c>
      <c r="D10" s="6">
        <f t="shared" si="0"/>
        <v>1.5841201044498106</v>
      </c>
      <c r="E10" s="6">
        <f t="shared" si="3"/>
        <v>5.0646551724138004E-2</v>
      </c>
      <c r="F10" s="6">
        <f t="shared" si="4"/>
        <v>4.9405738211646573E-2</v>
      </c>
      <c r="G10" s="6">
        <f t="shared" si="1"/>
        <v>15.379092995811922</v>
      </c>
      <c r="H10" s="6">
        <f t="shared" si="2"/>
        <v>0.88951310861423227</v>
      </c>
      <c r="J10" s="11" t="s">
        <v>28</v>
      </c>
      <c r="K10" s="11">
        <v>1.3443236933559688</v>
      </c>
    </row>
    <row r="11" spans="1:11" x14ac:dyDescent="0.3">
      <c r="A11" s="7">
        <f>'Исходные данные'!H11</f>
        <v>42072</v>
      </c>
      <c r="B11" s="6">
        <f>'Исходные данные'!O11</f>
        <v>3.9</v>
      </c>
      <c r="C11" s="6">
        <f>'Исходные данные'!P11</f>
        <v>5901600</v>
      </c>
      <c r="D11" s="6">
        <f t="shared" si="0"/>
        <v>1.3609765531356006</v>
      </c>
      <c r="E11" s="6">
        <f t="shared" si="3"/>
        <v>-0.2</v>
      </c>
      <c r="F11" s="6">
        <f t="shared" si="4"/>
        <v>-0.22314355131420971</v>
      </c>
      <c r="G11" s="6">
        <f t="shared" si="1"/>
        <v>15.590734058552229</v>
      </c>
      <c r="H11" s="6">
        <f t="shared" si="2"/>
        <v>0.52434456928838946</v>
      </c>
      <c r="J11" s="11" t="s">
        <v>29</v>
      </c>
      <c r="K11" s="11">
        <v>0.53618873097527275</v>
      </c>
    </row>
    <row r="12" spans="1:11" x14ac:dyDescent="0.3">
      <c r="A12" s="7">
        <f>'Исходные данные'!H12</f>
        <v>42079</v>
      </c>
      <c r="B12" s="6">
        <f>'Исходные данные'!O12</f>
        <v>3.9849999999999999</v>
      </c>
      <c r="C12" s="6">
        <f>'Исходные данные'!P12</f>
        <v>3381400</v>
      </c>
      <c r="D12" s="6">
        <f t="shared" si="0"/>
        <v>1.3825373122421782</v>
      </c>
      <c r="E12" s="6">
        <f t="shared" si="3"/>
        <v>2.1794871794871787E-2</v>
      </c>
      <c r="F12" s="6">
        <f t="shared" si="4"/>
        <v>2.1560759106577544E-2</v>
      </c>
      <c r="G12" s="6">
        <f t="shared" si="1"/>
        <v>15.033800382885003</v>
      </c>
      <c r="H12" s="6">
        <f t="shared" si="2"/>
        <v>0.55617977528089879</v>
      </c>
      <c r="J12" s="11" t="s">
        <v>30</v>
      </c>
      <c r="K12" s="11">
        <v>7.4126236586693484</v>
      </c>
    </row>
    <row r="13" spans="1:11" x14ac:dyDescent="0.3">
      <c r="A13" s="7">
        <f>'Исходные данные'!H13</f>
        <v>42086</v>
      </c>
      <c r="B13" s="6">
        <f>'Исходные данные'!O13</f>
        <v>3.8250000000000002</v>
      </c>
      <c r="C13" s="6">
        <f>'Исходные данные'!P13</f>
        <v>1176700</v>
      </c>
      <c r="D13" s="6">
        <f t="shared" si="0"/>
        <v>1.3415584672784993</v>
      </c>
      <c r="E13" s="6">
        <f t="shared" si="3"/>
        <v>-4.0150564617314859E-2</v>
      </c>
      <c r="F13" s="6">
        <f t="shared" si="4"/>
        <v>-4.0978844963679074E-2</v>
      </c>
      <c r="G13" s="6">
        <f t="shared" si="1"/>
        <v>13.978224468452021</v>
      </c>
      <c r="H13" s="6">
        <f t="shared" si="2"/>
        <v>0.49625468164794018</v>
      </c>
      <c r="J13" s="11" t="s">
        <v>31</v>
      </c>
      <c r="K13" s="11">
        <v>9.7526646628015445</v>
      </c>
    </row>
    <row r="14" spans="1:11" x14ac:dyDescent="0.3">
      <c r="A14" s="7">
        <f>'Исходные данные'!H14</f>
        <v>42093</v>
      </c>
      <c r="B14" s="6">
        <f>'Исходные данные'!O14</f>
        <v>4.1399999999999997</v>
      </c>
      <c r="C14" s="6">
        <f>'Исходные данные'!P14</f>
        <v>866300</v>
      </c>
      <c r="D14" s="6">
        <f t="shared" si="0"/>
        <v>1.4206957878372228</v>
      </c>
      <c r="E14" s="6">
        <f t="shared" si="3"/>
        <v>8.2352941176470448E-2</v>
      </c>
      <c r="F14" s="6">
        <f t="shared" si="4"/>
        <v>7.9137320558723787E-2</v>
      </c>
      <c r="G14" s="6">
        <f t="shared" si="1"/>
        <v>13.671986547878232</v>
      </c>
      <c r="H14" s="6">
        <f t="shared" si="2"/>
        <v>0.61423220973782766</v>
      </c>
      <c r="J14" s="11" t="s">
        <v>32</v>
      </c>
      <c r="K14" s="11">
        <v>17.165288321470893</v>
      </c>
    </row>
    <row r="15" spans="1:11" x14ac:dyDescent="0.3">
      <c r="A15" s="7">
        <f>'Исходные данные'!H15</f>
        <v>42100</v>
      </c>
      <c r="B15" s="6">
        <f>'Исходные данные'!O15</f>
        <v>3.85</v>
      </c>
      <c r="C15" s="6">
        <f>'Исходные данные'!P15</f>
        <v>1563400</v>
      </c>
      <c r="D15" s="6">
        <f t="shared" si="0"/>
        <v>1.3480731482996928</v>
      </c>
      <c r="E15" s="6">
        <f t="shared" si="3"/>
        <v>-7.004830917874387E-2</v>
      </c>
      <c r="F15" s="6">
        <f t="shared" si="4"/>
        <v>-7.2622639537530009E-2</v>
      </c>
      <c r="G15" s="6">
        <f t="shared" si="1"/>
        <v>14.262373494768367</v>
      </c>
      <c r="H15" s="6">
        <f t="shared" si="2"/>
        <v>0.5056179775280899</v>
      </c>
      <c r="J15" s="11" t="s">
        <v>33</v>
      </c>
      <c r="K15" s="11">
        <v>3578.1946199137747</v>
      </c>
    </row>
    <row r="16" spans="1:11" ht="15" thickBot="1" x14ac:dyDescent="0.35">
      <c r="A16" s="7">
        <f>'Исходные данные'!H16</f>
        <v>42107</v>
      </c>
      <c r="B16" s="6">
        <f>'Исходные данные'!O16</f>
        <v>3.88</v>
      </c>
      <c r="C16" s="6">
        <f>'Исходные данные'!P16</f>
        <v>1209700</v>
      </c>
      <c r="D16" s="6">
        <f t="shared" si="0"/>
        <v>1.355835153635182</v>
      </c>
      <c r="E16" s="6">
        <f t="shared" si="3"/>
        <v>7.792207792207741E-3</v>
      </c>
      <c r="F16" s="6">
        <f t="shared" si="4"/>
        <v>7.7620053354891094E-3</v>
      </c>
      <c r="G16" s="6">
        <f t="shared" si="1"/>
        <v>14.005882952947939</v>
      </c>
      <c r="H16" s="6">
        <f t="shared" si="2"/>
        <v>0.51685393258426959</v>
      </c>
      <c r="J16" s="12" t="s">
        <v>34</v>
      </c>
      <c r="K16" s="12">
        <v>267</v>
      </c>
    </row>
    <row r="17" spans="1:8" x14ac:dyDescent="0.3">
      <c r="A17" s="7">
        <f>'Исходные данные'!H17</f>
        <v>42114</v>
      </c>
      <c r="B17" s="6">
        <f>'Исходные данные'!O17</f>
        <v>3.81</v>
      </c>
      <c r="C17" s="6">
        <f>'Исходные данные'!P17</f>
        <v>842100</v>
      </c>
      <c r="D17" s="6">
        <f t="shared" si="0"/>
        <v>1.3376291891386096</v>
      </c>
      <c r="E17" s="6">
        <f t="shared" si="3"/>
        <v>-1.8041237113402022E-2</v>
      </c>
      <c r="F17" s="6">
        <f t="shared" si="4"/>
        <v>-1.820596449657241E-2</v>
      </c>
      <c r="G17" s="6">
        <f t="shared" si="1"/>
        <v>13.643654051018084</v>
      </c>
      <c r="H17" s="6">
        <f t="shared" si="2"/>
        <v>0.49063670411985022</v>
      </c>
    </row>
    <row r="18" spans="1:8" x14ac:dyDescent="0.3">
      <c r="A18" s="7">
        <f>'Исходные данные'!H18</f>
        <v>42121</v>
      </c>
      <c r="B18" s="6">
        <f>'Исходные данные'!O18</f>
        <v>3.71</v>
      </c>
      <c r="C18" s="6">
        <f>'Исходные данные'!P18</f>
        <v>712000</v>
      </c>
      <c r="D18" s="6">
        <f t="shared" si="0"/>
        <v>1.3110318766193438</v>
      </c>
      <c r="E18" s="6">
        <f t="shared" si="3"/>
        <v>-2.6246719160105011E-2</v>
      </c>
      <c r="F18" s="6">
        <f t="shared" si="4"/>
        <v>-2.6597312519265854E-2</v>
      </c>
      <c r="G18" s="6">
        <f t="shared" si="1"/>
        <v>13.475833190394113</v>
      </c>
      <c r="H18" s="6">
        <f t="shared" si="2"/>
        <v>0.45318352059925093</v>
      </c>
    </row>
    <row r="19" spans="1:8" x14ac:dyDescent="0.3">
      <c r="A19" s="7">
        <f>'Исходные данные'!H19</f>
        <v>42128</v>
      </c>
      <c r="B19" s="6">
        <f>'Исходные данные'!O19</f>
        <v>3.7250000000000001</v>
      </c>
      <c r="C19" s="6">
        <f>'Исходные данные'!P19</f>
        <v>572200</v>
      </c>
      <c r="D19" s="6">
        <f t="shared" si="0"/>
        <v>1.3150668518315229</v>
      </c>
      <c r="E19" s="6">
        <f t="shared" si="3"/>
        <v>4.0431266846361518E-3</v>
      </c>
      <c r="F19" s="6">
        <f t="shared" si="4"/>
        <v>4.0349752121790821E-3</v>
      </c>
      <c r="G19" s="6">
        <f t="shared" si="1"/>
        <v>13.257243859598146</v>
      </c>
      <c r="H19" s="6">
        <f t="shared" si="2"/>
        <v>0.45880149812734089</v>
      </c>
    </row>
    <row r="20" spans="1:8" x14ac:dyDescent="0.3">
      <c r="A20" s="7">
        <f>'Исходные данные'!H20</f>
        <v>42135</v>
      </c>
      <c r="B20" s="6">
        <f>'Исходные данные'!O20</f>
        <v>3.585</v>
      </c>
      <c r="C20" s="6">
        <f>'Исходные данные'!P20</f>
        <v>1263400</v>
      </c>
      <c r="D20" s="6">
        <f t="shared" si="0"/>
        <v>1.2767584740515836</v>
      </c>
      <c r="E20" s="6">
        <f t="shared" si="3"/>
        <v>-3.7583892617449696E-2</v>
      </c>
      <c r="F20" s="6">
        <f t="shared" si="4"/>
        <v>-3.8308377779939146E-2</v>
      </c>
      <c r="G20" s="6">
        <f t="shared" si="1"/>
        <v>14.049317057446737</v>
      </c>
      <c r="H20" s="6">
        <f t="shared" si="2"/>
        <v>0.40636704119850187</v>
      </c>
    </row>
    <row r="21" spans="1:8" x14ac:dyDescent="0.3">
      <c r="A21" s="7">
        <f>'Исходные данные'!H21</f>
        <v>42142</v>
      </c>
      <c r="B21" s="6">
        <f>'Исходные данные'!O21</f>
        <v>3.67</v>
      </c>
      <c r="C21" s="6">
        <f>'Исходные данные'!P21</f>
        <v>322600</v>
      </c>
      <c r="D21" s="6">
        <f t="shared" si="0"/>
        <v>1.3001916620664788</v>
      </c>
      <c r="E21" s="6">
        <f t="shared" si="3"/>
        <v>2.3709902370990226E-2</v>
      </c>
      <c r="F21" s="6">
        <f t="shared" si="4"/>
        <v>2.343318801489512E-2</v>
      </c>
      <c r="G21" s="6">
        <f t="shared" si="1"/>
        <v>12.684168444673245</v>
      </c>
      <c r="H21" s="6">
        <f t="shared" si="2"/>
        <v>0.4382022471910112</v>
      </c>
    </row>
    <row r="22" spans="1:8" x14ac:dyDescent="0.3">
      <c r="A22" s="7">
        <f>'Исходные данные'!H22</f>
        <v>42149</v>
      </c>
      <c r="B22" s="6">
        <f>'Исходные данные'!O22</f>
        <v>3.8050000000000002</v>
      </c>
      <c r="C22" s="6">
        <f>'Исходные данные'!P22</f>
        <v>1495000</v>
      </c>
      <c r="D22" s="6">
        <f t="shared" si="0"/>
        <v>1.3363159913136493</v>
      </c>
      <c r="E22" s="6">
        <f t="shared" si="3"/>
        <v>3.6784741144414233E-2</v>
      </c>
      <c r="F22" s="6">
        <f t="shared" si="4"/>
        <v>3.6124329247170295E-2</v>
      </c>
      <c r="G22" s="6">
        <f t="shared" si="1"/>
        <v>14.217636764806924</v>
      </c>
      <c r="H22" s="6">
        <f t="shared" si="2"/>
        <v>0.48876404494382031</v>
      </c>
    </row>
    <row r="23" spans="1:8" x14ac:dyDescent="0.3">
      <c r="A23" s="7">
        <f>'Исходные данные'!H23</f>
        <v>42156</v>
      </c>
      <c r="B23" s="6">
        <f>'Исходные данные'!O23</f>
        <v>3.7450000000000001</v>
      </c>
      <c r="C23" s="6">
        <f>'Исходные данные'!P23</f>
        <v>238200</v>
      </c>
      <c r="D23" s="6">
        <f t="shared" si="0"/>
        <v>1.3204216169691829</v>
      </c>
      <c r="E23" s="6">
        <f t="shared" si="3"/>
        <v>-1.5768725361366635E-2</v>
      </c>
      <c r="F23" s="6">
        <f t="shared" si="4"/>
        <v>-1.5894374344466378E-2</v>
      </c>
      <c r="G23" s="6">
        <f t="shared" si="1"/>
        <v>12.380865935903337</v>
      </c>
      <c r="H23" s="6">
        <f t="shared" si="2"/>
        <v>0.4662921348314607</v>
      </c>
    </row>
    <row r="24" spans="1:8" x14ac:dyDescent="0.3">
      <c r="A24" s="7">
        <f>'Исходные данные'!H24</f>
        <v>42163</v>
      </c>
      <c r="B24" s="6">
        <f>'Исходные данные'!O24</f>
        <v>3.7</v>
      </c>
      <c r="C24" s="6">
        <f>'Исходные данные'!P24</f>
        <v>462200</v>
      </c>
      <c r="D24" s="6">
        <f t="shared" si="0"/>
        <v>1.3083328196501789</v>
      </c>
      <c r="E24" s="6">
        <f t="shared" si="3"/>
        <v>-1.2016021361815735E-2</v>
      </c>
      <c r="F24" s="6">
        <f t="shared" si="4"/>
        <v>-1.2088797319004073E-2</v>
      </c>
      <c r="G24" s="6">
        <f t="shared" si="1"/>
        <v>13.043752976822418</v>
      </c>
      <c r="H24" s="6">
        <f t="shared" si="2"/>
        <v>0.44943820224719111</v>
      </c>
    </row>
    <row r="25" spans="1:8" x14ac:dyDescent="0.3">
      <c r="A25" s="7">
        <f>'Исходные данные'!H25</f>
        <v>42170</v>
      </c>
      <c r="B25" s="6">
        <f>'Исходные данные'!O25</f>
        <v>3.74</v>
      </c>
      <c r="C25" s="6">
        <f>'Исходные данные'!P25</f>
        <v>346300</v>
      </c>
      <c r="D25" s="6">
        <f t="shared" si="0"/>
        <v>1.3190856114264407</v>
      </c>
      <c r="E25" s="6">
        <f t="shared" si="3"/>
        <v>1.081081081081082E-2</v>
      </c>
      <c r="F25" s="6">
        <f t="shared" si="4"/>
        <v>1.0752791776261915E-2</v>
      </c>
      <c r="G25" s="6">
        <f t="shared" si="1"/>
        <v>12.755060730390513</v>
      </c>
      <c r="H25" s="6">
        <f t="shared" si="2"/>
        <v>0.46441947565543079</v>
      </c>
    </row>
    <row r="26" spans="1:8" x14ac:dyDescent="0.3">
      <c r="A26" s="7">
        <f>'Исходные данные'!H26</f>
        <v>42177</v>
      </c>
      <c r="B26" s="6">
        <f>'Исходные данные'!O26</f>
        <v>3.69</v>
      </c>
      <c r="C26" s="6">
        <f>'Исходные данные'!P26</f>
        <v>224900</v>
      </c>
      <c r="D26" s="6">
        <f t="shared" si="0"/>
        <v>1.3056264580524357</v>
      </c>
      <c r="E26" s="6">
        <f t="shared" si="3"/>
        <v>-1.3368983957219322E-2</v>
      </c>
      <c r="F26" s="6">
        <f t="shared" si="4"/>
        <v>-1.3459153374004801E-2</v>
      </c>
      <c r="G26" s="6">
        <f t="shared" si="1"/>
        <v>12.323411137947407</v>
      </c>
      <c r="H26" s="6">
        <f t="shared" si="2"/>
        <v>0.44569288389513106</v>
      </c>
    </row>
    <row r="27" spans="1:8" x14ac:dyDescent="0.3">
      <c r="A27" s="7">
        <f>'Исходные данные'!H27</f>
        <v>42184</v>
      </c>
      <c r="B27" s="6">
        <f>'Исходные данные'!O27</f>
        <v>3.7</v>
      </c>
      <c r="C27" s="6">
        <f>'Исходные данные'!P27</f>
        <v>397100</v>
      </c>
      <c r="D27" s="6">
        <f t="shared" si="0"/>
        <v>1.3083328196501789</v>
      </c>
      <c r="E27" s="6">
        <f t="shared" si="3"/>
        <v>2.7100271002710652E-3</v>
      </c>
      <c r="F27" s="6">
        <f t="shared" si="4"/>
        <v>2.7063615977430673E-3</v>
      </c>
      <c r="G27" s="6">
        <f t="shared" si="1"/>
        <v>12.891943417119343</v>
      </c>
      <c r="H27" s="6">
        <f t="shared" si="2"/>
        <v>0.44943820224719111</v>
      </c>
    </row>
    <row r="28" spans="1:8" x14ac:dyDescent="0.3">
      <c r="A28" s="7">
        <f>'Исходные данные'!H28</f>
        <v>42191</v>
      </c>
      <c r="B28" s="6">
        <f>'Исходные данные'!O28</f>
        <v>3.7</v>
      </c>
      <c r="C28" s="6">
        <f>'Исходные данные'!P28</f>
        <v>633900</v>
      </c>
      <c r="D28" s="6">
        <f t="shared" si="0"/>
        <v>1.3083328196501789</v>
      </c>
      <c r="E28" s="6">
        <f t="shared" si="3"/>
        <v>0</v>
      </c>
      <c r="F28" s="6">
        <f t="shared" si="4"/>
        <v>0</v>
      </c>
      <c r="G28" s="6">
        <f t="shared" si="1"/>
        <v>13.359646492272258</v>
      </c>
      <c r="H28" s="6">
        <f t="shared" si="2"/>
        <v>0.44943820224719111</v>
      </c>
    </row>
    <row r="29" spans="1:8" x14ac:dyDescent="0.3">
      <c r="A29" s="7">
        <f>'Исходные данные'!H29</f>
        <v>42198</v>
      </c>
      <c r="B29" s="6">
        <f>'Исходные данные'!O29</f>
        <v>4.04</v>
      </c>
      <c r="C29" s="6">
        <f>'Исходные данные'!P29</f>
        <v>816400</v>
      </c>
      <c r="D29" s="6">
        <f t="shared" si="0"/>
        <v>1.3962446919730587</v>
      </c>
      <c r="E29" s="6">
        <f t="shared" si="3"/>
        <v>9.1891891891891855E-2</v>
      </c>
      <c r="F29" s="6">
        <f t="shared" si="4"/>
        <v>8.7911872322879892E-2</v>
      </c>
      <c r="G29" s="6">
        <f t="shared" si="1"/>
        <v>13.612659709917827</v>
      </c>
      <c r="H29" s="6">
        <f t="shared" si="2"/>
        <v>0.57677902621722854</v>
      </c>
    </row>
    <row r="30" spans="1:8" x14ac:dyDescent="0.3">
      <c r="A30" s="7">
        <f>'Исходные данные'!H30</f>
        <v>42205</v>
      </c>
      <c r="B30" s="6">
        <f>'Исходные данные'!O30</f>
        <v>3.8250000000000002</v>
      </c>
      <c r="C30" s="6">
        <f>'Исходные данные'!P30</f>
        <v>298500</v>
      </c>
      <c r="D30" s="6">
        <f t="shared" si="0"/>
        <v>1.3415584672784993</v>
      </c>
      <c r="E30" s="6">
        <f t="shared" si="3"/>
        <v>-5.3217821782178182E-2</v>
      </c>
      <c r="F30" s="6">
        <f t="shared" si="4"/>
        <v>-5.4686224694559471E-2</v>
      </c>
      <c r="G30" s="6">
        <f t="shared" si="1"/>
        <v>12.606525211814795</v>
      </c>
      <c r="H30" s="6">
        <f t="shared" si="2"/>
        <v>0.49625468164794018</v>
      </c>
    </row>
    <row r="31" spans="1:8" x14ac:dyDescent="0.3">
      <c r="A31" s="7">
        <f>'Исходные данные'!H31</f>
        <v>42212</v>
      </c>
      <c r="B31" s="6">
        <f>'Исходные данные'!O31</f>
        <v>3.93</v>
      </c>
      <c r="C31" s="6">
        <f>'Исходные данные'!P31</f>
        <v>294600</v>
      </c>
      <c r="D31" s="6">
        <f t="shared" si="0"/>
        <v>1.3686394258811698</v>
      </c>
      <c r="E31" s="6">
        <f t="shared" si="3"/>
        <v>2.7450980392156855E-2</v>
      </c>
      <c r="F31" s="6">
        <f t="shared" si="4"/>
        <v>2.7080958602670614E-2</v>
      </c>
      <c r="G31" s="6">
        <f t="shared" si="1"/>
        <v>12.593373783010668</v>
      </c>
      <c r="H31" s="6">
        <f t="shared" si="2"/>
        <v>0.53558052434456938</v>
      </c>
    </row>
    <row r="32" spans="1:8" x14ac:dyDescent="0.3">
      <c r="A32" s="7">
        <f>'Исходные данные'!H32</f>
        <v>42219</v>
      </c>
      <c r="B32" s="6">
        <f>'Исходные данные'!O32</f>
        <v>3.79</v>
      </c>
      <c r="C32" s="6">
        <f>'Исходные данные'!P32</f>
        <v>275800</v>
      </c>
      <c r="D32" s="6">
        <f t="shared" si="0"/>
        <v>1.3323660190943349</v>
      </c>
      <c r="E32" s="6">
        <f t="shared" si="3"/>
        <v>-3.5623409669211223E-2</v>
      </c>
      <c r="F32" s="6">
        <f t="shared" si="4"/>
        <v>-3.6273406786834869E-2</v>
      </c>
      <c r="G32" s="6">
        <f t="shared" si="1"/>
        <v>12.527431244341338</v>
      </c>
      <c r="H32" s="6">
        <f t="shared" si="2"/>
        <v>0.48314606741573035</v>
      </c>
    </row>
    <row r="33" spans="1:8" x14ac:dyDescent="0.3">
      <c r="A33" s="7">
        <f>'Исходные данные'!H33</f>
        <v>42226</v>
      </c>
      <c r="B33" s="6">
        <f>'Исходные данные'!O33</f>
        <v>3.8</v>
      </c>
      <c r="C33" s="6">
        <f>'Исходные данные'!P33</f>
        <v>339700</v>
      </c>
      <c r="D33" s="6">
        <f t="shared" si="0"/>
        <v>1.33500106673234</v>
      </c>
      <c r="E33" s="6">
        <f t="shared" si="3"/>
        <v>2.6385224274405768E-3</v>
      </c>
      <c r="F33" s="6">
        <f t="shared" si="4"/>
        <v>2.6350476380050318E-3</v>
      </c>
      <c r="G33" s="6">
        <f t="shared" si="1"/>
        <v>12.735818154148676</v>
      </c>
      <c r="H33" s="6">
        <f t="shared" si="2"/>
        <v>0.48689138576779023</v>
      </c>
    </row>
    <row r="34" spans="1:8" x14ac:dyDescent="0.3">
      <c r="A34" s="7">
        <f>'Исходные данные'!H34</f>
        <v>42233</v>
      </c>
      <c r="B34" s="6">
        <f>'Исходные данные'!O34</f>
        <v>3.91</v>
      </c>
      <c r="C34" s="6">
        <f>'Исходные данные'!P34</f>
        <v>559900</v>
      </c>
      <c r="D34" s="6">
        <f t="shared" si="0"/>
        <v>1.3635373739972745</v>
      </c>
      <c r="E34" s="6">
        <f t="shared" si="3"/>
        <v>2.8947368421052718E-2</v>
      </c>
      <c r="F34" s="6">
        <f t="shared" si="4"/>
        <v>2.8536307264934297E-2</v>
      </c>
      <c r="G34" s="6">
        <f t="shared" si="1"/>
        <v>13.235513475336985</v>
      </c>
      <c r="H34" s="6">
        <f t="shared" si="2"/>
        <v>0.52808988764044951</v>
      </c>
    </row>
    <row r="35" spans="1:8" x14ac:dyDescent="0.3">
      <c r="A35" s="7">
        <f>'Исходные данные'!H35</f>
        <v>42240</v>
      </c>
      <c r="B35" s="6">
        <f>'Исходные данные'!O35</f>
        <v>3.95</v>
      </c>
      <c r="C35" s="6">
        <f>'Исходные данные'!P35</f>
        <v>371700</v>
      </c>
      <c r="D35" s="6">
        <f t="shared" si="0"/>
        <v>1.3737155789130306</v>
      </c>
      <c r="E35" s="6">
        <f t="shared" si="3"/>
        <v>1.0230179028133002E-2</v>
      </c>
      <c r="F35" s="6">
        <f t="shared" si="4"/>
        <v>1.0178204915756052E-2</v>
      </c>
      <c r="G35" s="6">
        <f t="shared" si="1"/>
        <v>12.825842356285344</v>
      </c>
      <c r="H35" s="6">
        <f t="shared" si="2"/>
        <v>0.54307116104868924</v>
      </c>
    </row>
    <row r="36" spans="1:8" x14ac:dyDescent="0.3">
      <c r="A36" s="7">
        <f>'Исходные данные'!H36</f>
        <v>42247</v>
      </c>
      <c r="B36" s="6">
        <f>'Исходные данные'!O36</f>
        <v>4.0199999999999996</v>
      </c>
      <c r="C36" s="6">
        <f>'Исходные данные'!P36</f>
        <v>851600</v>
      </c>
      <c r="D36" s="6">
        <f t="shared" si="0"/>
        <v>1.3912819026309295</v>
      </c>
      <c r="E36" s="6">
        <f t="shared" si="3"/>
        <v>1.7721518987341617E-2</v>
      </c>
      <c r="F36" s="6">
        <f t="shared" si="4"/>
        <v>1.7566323717899065E-2</v>
      </c>
      <c r="G36" s="6">
        <f t="shared" si="1"/>
        <v>13.654872212001461</v>
      </c>
      <c r="H36" s="6">
        <f t="shared" si="2"/>
        <v>0.56928838951310845</v>
      </c>
    </row>
    <row r="37" spans="1:8" x14ac:dyDescent="0.3">
      <c r="A37" s="7">
        <f>'Исходные данные'!H37</f>
        <v>42254</v>
      </c>
      <c r="B37" s="6">
        <f>'Исходные данные'!O37</f>
        <v>3.96</v>
      </c>
      <c r="C37" s="6">
        <f>'Исходные данные'!P37</f>
        <v>402300</v>
      </c>
      <c r="D37" s="6">
        <f t="shared" si="0"/>
        <v>1.3762440252663892</v>
      </c>
      <c r="E37" s="6">
        <f t="shared" si="3"/>
        <v>-1.4925373134328263E-2</v>
      </c>
      <c r="F37" s="6">
        <f t="shared" si="4"/>
        <v>-1.5037877364540446E-2</v>
      </c>
      <c r="G37" s="6">
        <f t="shared" si="1"/>
        <v>12.904953357937879</v>
      </c>
      <c r="H37" s="6">
        <f t="shared" si="2"/>
        <v>0.54681647940074907</v>
      </c>
    </row>
    <row r="38" spans="1:8" x14ac:dyDescent="0.3">
      <c r="A38" s="7">
        <f>'Исходные данные'!H38</f>
        <v>42261</v>
      </c>
      <c r="B38" s="6">
        <f>'Исходные данные'!O38</f>
        <v>3.99</v>
      </c>
      <c r="C38" s="6">
        <f>'Исходные данные'!P38</f>
        <v>214800</v>
      </c>
      <c r="D38" s="6">
        <f t="shared" si="0"/>
        <v>1.3837912309017721</v>
      </c>
      <c r="E38" s="6">
        <f t="shared" si="3"/>
        <v>7.5757575757576384E-3</v>
      </c>
      <c r="F38" s="6">
        <f t="shared" si="4"/>
        <v>7.5472056353829038E-3</v>
      </c>
      <c r="G38" s="6">
        <f t="shared" si="1"/>
        <v>12.277462641616847</v>
      </c>
      <c r="H38" s="6">
        <f t="shared" si="2"/>
        <v>0.55805243445692898</v>
      </c>
    </row>
    <row r="39" spans="1:8" x14ac:dyDescent="0.3">
      <c r="A39" s="7">
        <f>'Исходные данные'!H39</f>
        <v>42268</v>
      </c>
      <c r="B39" s="6">
        <f>'Исходные данные'!O39</f>
        <v>3.65</v>
      </c>
      <c r="C39" s="6">
        <f>'Исходные данные'!P39</f>
        <v>826700</v>
      </c>
      <c r="D39" s="6">
        <f t="shared" si="0"/>
        <v>1.2947271675944001</v>
      </c>
      <c r="E39" s="6">
        <f t="shared" si="3"/>
        <v>-8.5213032581453699E-2</v>
      </c>
      <c r="F39" s="6">
        <f t="shared" si="4"/>
        <v>-8.9064063307372071E-2</v>
      </c>
      <c r="G39" s="6">
        <f t="shared" si="1"/>
        <v>13.625197151240767</v>
      </c>
      <c r="H39" s="6">
        <f t="shared" si="2"/>
        <v>0.43071161048689138</v>
      </c>
    </row>
    <row r="40" spans="1:8" x14ac:dyDescent="0.3">
      <c r="A40" s="7">
        <f>'Исходные данные'!H40</f>
        <v>42275</v>
      </c>
      <c r="B40" s="6">
        <f>'Исходные данные'!O40</f>
        <v>3.58</v>
      </c>
      <c r="C40" s="6">
        <f>'Исходные данные'!P40</f>
        <v>466800</v>
      </c>
      <c r="D40" s="6">
        <f t="shared" si="0"/>
        <v>1.275362800412609</v>
      </c>
      <c r="E40" s="6">
        <f t="shared" si="3"/>
        <v>-1.9178082191780778E-2</v>
      </c>
      <c r="F40" s="6">
        <f t="shared" si="4"/>
        <v>-1.9364367181791117E-2</v>
      </c>
      <c r="G40" s="6">
        <f t="shared" si="1"/>
        <v>13.053656179394538</v>
      </c>
      <c r="H40" s="6">
        <f t="shared" si="2"/>
        <v>0.40449438202247195</v>
      </c>
    </row>
    <row r="41" spans="1:8" x14ac:dyDescent="0.3">
      <c r="A41" s="7">
        <f>'Исходные данные'!H41</f>
        <v>42282</v>
      </c>
      <c r="B41" s="6">
        <f>'Исходные данные'!O41</f>
        <v>3.76</v>
      </c>
      <c r="C41" s="6">
        <f>'Исходные данные'!P41</f>
        <v>560700</v>
      </c>
      <c r="D41" s="6">
        <f t="shared" si="0"/>
        <v>1.324418957401803</v>
      </c>
      <c r="E41" s="6">
        <f t="shared" si="3"/>
        <v>5.0279329608938467E-2</v>
      </c>
      <c r="F41" s="6">
        <f t="shared" si="4"/>
        <v>4.9056156989194209E-2</v>
      </c>
      <c r="G41" s="6">
        <f t="shared" si="1"/>
        <v>13.236941282111763</v>
      </c>
      <c r="H41" s="6">
        <f t="shared" si="2"/>
        <v>0.47191011235955049</v>
      </c>
    </row>
    <row r="42" spans="1:8" x14ac:dyDescent="0.3">
      <c r="A42" s="7">
        <f>'Исходные данные'!H42</f>
        <v>42289</v>
      </c>
      <c r="B42" s="6">
        <f>'Исходные данные'!O42</f>
        <v>3.83</v>
      </c>
      <c r="C42" s="6">
        <f>'Исходные данные'!P42</f>
        <v>539000</v>
      </c>
      <c r="D42" s="6">
        <f t="shared" si="0"/>
        <v>1.3428648031925547</v>
      </c>
      <c r="E42" s="6">
        <f t="shared" si="3"/>
        <v>1.861702127659582E-2</v>
      </c>
      <c r="F42" s="6">
        <f t="shared" si="4"/>
        <v>1.8445845790751651E-2</v>
      </c>
      <c r="G42" s="6">
        <f t="shared" si="1"/>
        <v>13.197470849891134</v>
      </c>
      <c r="H42" s="6">
        <f t="shared" si="2"/>
        <v>0.49812734082397009</v>
      </c>
    </row>
    <row r="43" spans="1:8" x14ac:dyDescent="0.3">
      <c r="A43" s="7">
        <f>'Исходные данные'!H43</f>
        <v>42296</v>
      </c>
      <c r="B43" s="6">
        <f>'Исходные данные'!O43</f>
        <v>3.77</v>
      </c>
      <c r="C43" s="6">
        <f>'Исходные данные'!P43</f>
        <v>318800</v>
      </c>
      <c r="D43" s="6">
        <f t="shared" si="0"/>
        <v>1.3270750014599193</v>
      </c>
      <c r="E43" s="6">
        <f t="shared" si="3"/>
        <v>-1.5665796344647532E-2</v>
      </c>
      <c r="F43" s="6">
        <f t="shared" si="4"/>
        <v>-1.5789801732635195E-2</v>
      </c>
      <c r="G43" s="6">
        <f t="shared" si="1"/>
        <v>12.672319225898198</v>
      </c>
      <c r="H43" s="6">
        <f t="shared" si="2"/>
        <v>0.47565543071161048</v>
      </c>
    </row>
    <row r="44" spans="1:8" x14ac:dyDescent="0.3">
      <c r="A44" s="7">
        <f>'Исходные данные'!H44</f>
        <v>42303</v>
      </c>
      <c r="B44" s="6">
        <f>'Исходные данные'!O44</f>
        <v>3.98</v>
      </c>
      <c r="C44" s="6">
        <f>'Исходные данные'!P44</f>
        <v>653200</v>
      </c>
      <c r="D44" s="6">
        <f t="shared" si="0"/>
        <v>1.3812818192963463</v>
      </c>
      <c r="E44" s="6">
        <f t="shared" si="3"/>
        <v>5.5702917771883277E-2</v>
      </c>
      <c r="F44" s="6">
        <f t="shared" si="4"/>
        <v>5.4206817836426953E-2</v>
      </c>
      <c r="G44" s="6">
        <f t="shared" si="1"/>
        <v>13.389638640078447</v>
      </c>
      <c r="H44" s="6">
        <f t="shared" si="2"/>
        <v>0.55430711610486894</v>
      </c>
    </row>
    <row r="45" spans="1:8" x14ac:dyDescent="0.3">
      <c r="A45" s="7">
        <f>'Исходные данные'!H45</f>
        <v>42310</v>
      </c>
      <c r="B45" s="6">
        <f>'Исходные данные'!O45</f>
        <v>3.85</v>
      </c>
      <c r="C45" s="6">
        <f>'Исходные данные'!P45</f>
        <v>968700</v>
      </c>
      <c r="D45" s="6">
        <f t="shared" si="0"/>
        <v>1.3480731482996928</v>
      </c>
      <c r="E45" s="6">
        <f t="shared" si="3"/>
        <v>-3.2663316582914548E-2</v>
      </c>
      <c r="F45" s="6">
        <f t="shared" si="4"/>
        <v>-3.3208670996653457E-2</v>
      </c>
      <c r="G45" s="6">
        <f t="shared" si="1"/>
        <v>13.783710245414476</v>
      </c>
      <c r="H45" s="6">
        <f t="shared" si="2"/>
        <v>0.5056179775280899</v>
      </c>
    </row>
    <row r="46" spans="1:8" x14ac:dyDescent="0.3">
      <c r="A46" s="7">
        <f>'Исходные данные'!H46</f>
        <v>42317</v>
      </c>
      <c r="B46" s="6">
        <f>'Исходные данные'!O46</f>
        <v>3.99</v>
      </c>
      <c r="C46" s="6">
        <f>'Исходные данные'!P46</f>
        <v>1218100</v>
      </c>
      <c r="D46" s="6">
        <f t="shared" si="0"/>
        <v>1.3837912309017721</v>
      </c>
      <c r="E46" s="6">
        <f t="shared" si="3"/>
        <v>3.6363636363636397E-2</v>
      </c>
      <c r="F46" s="6">
        <f t="shared" si="4"/>
        <v>3.5718082602079246E-2</v>
      </c>
      <c r="G46" s="6">
        <f t="shared" si="1"/>
        <v>14.01280282568805</v>
      </c>
      <c r="H46" s="6">
        <f t="shared" si="2"/>
        <v>0.55805243445692898</v>
      </c>
    </row>
    <row r="47" spans="1:8" x14ac:dyDescent="0.3">
      <c r="A47" s="7">
        <f>'Исходные данные'!H47</f>
        <v>42324</v>
      </c>
      <c r="B47" s="6">
        <f>'Исходные данные'!O47</f>
        <v>4.05</v>
      </c>
      <c r="C47" s="6">
        <f>'Исходные данные'!P47</f>
        <v>1823500</v>
      </c>
      <c r="D47" s="6">
        <f t="shared" si="0"/>
        <v>1.3987168811184478</v>
      </c>
      <c r="E47" s="6">
        <f t="shared" si="3"/>
        <v>1.5037593984962308E-2</v>
      </c>
      <c r="F47" s="6">
        <f t="shared" si="4"/>
        <v>1.4925650216675574E-2</v>
      </c>
      <c r="G47" s="6">
        <f t="shared" si="1"/>
        <v>14.416268289230873</v>
      </c>
      <c r="H47" s="6">
        <f t="shared" si="2"/>
        <v>0.58052434456928836</v>
      </c>
    </row>
    <row r="48" spans="1:8" x14ac:dyDescent="0.3">
      <c r="A48" s="7">
        <f>'Исходные данные'!H48</f>
        <v>42331</v>
      </c>
      <c r="B48" s="6">
        <f>'Исходные данные'!O48</f>
        <v>3.9</v>
      </c>
      <c r="C48" s="6">
        <f>'Исходные данные'!P48</f>
        <v>842200</v>
      </c>
      <c r="D48" s="6">
        <f t="shared" si="0"/>
        <v>1.3609765531356006</v>
      </c>
      <c r="E48" s="6">
        <f t="shared" si="3"/>
        <v>-3.7037037037037014E-2</v>
      </c>
      <c r="F48" s="6">
        <f t="shared" si="4"/>
        <v>-3.7740327982846968E-2</v>
      </c>
      <c r="G48" s="6">
        <f t="shared" si="1"/>
        <v>13.643772794709964</v>
      </c>
      <c r="H48" s="6">
        <f t="shared" si="2"/>
        <v>0.52434456928838946</v>
      </c>
    </row>
    <row r="49" spans="1:8" x14ac:dyDescent="0.3">
      <c r="A49" s="7">
        <f>'Исходные данные'!H49</f>
        <v>42338</v>
      </c>
      <c r="B49" s="6">
        <f>'Исходные данные'!O49</f>
        <v>3.95</v>
      </c>
      <c r="C49" s="6">
        <f>'Исходные данные'!P49</f>
        <v>520700</v>
      </c>
      <c r="D49" s="6">
        <f t="shared" si="0"/>
        <v>1.3737155789130306</v>
      </c>
      <c r="E49" s="6">
        <f t="shared" si="3"/>
        <v>1.2820512820512889E-2</v>
      </c>
      <c r="F49" s="6">
        <f t="shared" si="4"/>
        <v>1.2739025777429932E-2</v>
      </c>
      <c r="G49" s="6">
        <f t="shared" si="1"/>
        <v>13.16292933915099</v>
      </c>
      <c r="H49" s="6">
        <f t="shared" si="2"/>
        <v>0.54307116104868924</v>
      </c>
    </row>
    <row r="50" spans="1:8" x14ac:dyDescent="0.3">
      <c r="A50" s="7">
        <f>'Исходные данные'!H50</f>
        <v>42345</v>
      </c>
      <c r="B50" s="6">
        <f>'Исходные данные'!O50</f>
        <v>3.81</v>
      </c>
      <c r="C50" s="6">
        <f>'Исходные данные'!P50</f>
        <v>277900</v>
      </c>
      <c r="D50" s="6">
        <f t="shared" si="0"/>
        <v>1.3376291891386096</v>
      </c>
      <c r="E50" s="6">
        <f t="shared" si="3"/>
        <v>-3.5443037974683574E-2</v>
      </c>
      <c r="F50" s="6">
        <f t="shared" si="4"/>
        <v>-3.6086389774420982E-2</v>
      </c>
      <c r="G50" s="6">
        <f t="shared" si="1"/>
        <v>12.535016615730594</v>
      </c>
      <c r="H50" s="6">
        <f t="shared" si="2"/>
        <v>0.49063670411985022</v>
      </c>
    </row>
    <row r="51" spans="1:8" x14ac:dyDescent="0.3">
      <c r="A51" s="7">
        <f>'Исходные данные'!H51</f>
        <v>42352</v>
      </c>
      <c r="B51" s="6">
        <f>'Исходные данные'!O51</f>
        <v>3.92</v>
      </c>
      <c r="C51" s="6">
        <f>'Исходные данные'!P51</f>
        <v>633200</v>
      </c>
      <c r="D51" s="6">
        <f t="shared" si="0"/>
        <v>1.3660916538023711</v>
      </c>
      <c r="E51" s="6">
        <f t="shared" si="3"/>
        <v>2.8871391076115454E-2</v>
      </c>
      <c r="F51" s="6">
        <f t="shared" si="4"/>
        <v>2.8462464663761452E-2</v>
      </c>
      <c r="G51" s="6">
        <f t="shared" si="1"/>
        <v>13.358541606988995</v>
      </c>
      <c r="H51" s="6">
        <f t="shared" si="2"/>
        <v>0.53183520599250933</v>
      </c>
    </row>
    <row r="52" spans="1:8" x14ac:dyDescent="0.3">
      <c r="A52" s="7">
        <f>'Исходные данные'!H52</f>
        <v>42359</v>
      </c>
      <c r="B52" s="6">
        <f>'Исходные данные'!O52</f>
        <v>3.87</v>
      </c>
      <c r="C52" s="6">
        <f>'Исходные данные'!P52</f>
        <v>309700</v>
      </c>
      <c r="D52" s="6">
        <f t="shared" si="0"/>
        <v>1.3532545070416904</v>
      </c>
      <c r="E52" s="6">
        <f t="shared" si="3"/>
        <v>-1.2755102040816282E-2</v>
      </c>
      <c r="F52" s="6">
        <f t="shared" si="4"/>
        <v>-1.2837146760680719E-2</v>
      </c>
      <c r="G52" s="6">
        <f t="shared" si="1"/>
        <v>12.643359365961294</v>
      </c>
      <c r="H52" s="6">
        <f t="shared" si="2"/>
        <v>0.51310861423220977</v>
      </c>
    </row>
    <row r="53" spans="1:8" x14ac:dyDescent="0.3">
      <c r="A53" s="7">
        <f>'Исходные данные'!H53</f>
        <v>42366</v>
      </c>
      <c r="B53" s="6">
        <f>'Исходные данные'!O53</f>
        <v>4</v>
      </c>
      <c r="C53" s="6">
        <f>'Исходные данные'!P53</f>
        <v>316000</v>
      </c>
      <c r="D53" s="6">
        <f t="shared" si="0"/>
        <v>1.3862943611198906</v>
      </c>
      <c r="E53" s="6">
        <f t="shared" si="3"/>
        <v>3.3591731266149845E-2</v>
      </c>
      <c r="F53" s="6">
        <f t="shared" si="4"/>
        <v>3.3039854078200093E-2</v>
      </c>
      <c r="G53" s="6">
        <f t="shared" si="1"/>
        <v>12.66349749256905</v>
      </c>
      <c r="H53" s="6">
        <f t="shared" si="2"/>
        <v>0.5617977528089888</v>
      </c>
    </row>
    <row r="54" spans="1:8" x14ac:dyDescent="0.3">
      <c r="A54" s="7">
        <f>'Исходные данные'!H54</f>
        <v>42373</v>
      </c>
      <c r="B54" s="6">
        <f>'Исходные данные'!O54</f>
        <v>5.09</v>
      </c>
      <c r="C54" s="6">
        <f>'Исходные данные'!P54</f>
        <v>6071300</v>
      </c>
      <c r="D54" s="6">
        <f t="shared" si="0"/>
        <v>1.6272778305624314</v>
      </c>
      <c r="E54" s="6">
        <f t="shared" si="3"/>
        <v>0.27249999999999996</v>
      </c>
      <c r="F54" s="6">
        <f t="shared" si="4"/>
        <v>0.24098346944254073</v>
      </c>
      <c r="G54" s="6">
        <f t="shared" si="1"/>
        <v>15.61908330814452</v>
      </c>
      <c r="H54" s="6">
        <f t="shared" si="2"/>
        <v>0.97003745318352053</v>
      </c>
    </row>
    <row r="55" spans="1:8" x14ac:dyDescent="0.3">
      <c r="A55" s="7">
        <f>'Исходные данные'!H55</f>
        <v>42380</v>
      </c>
      <c r="B55" s="6">
        <f>'Исходные данные'!O55</f>
        <v>3.82</v>
      </c>
      <c r="C55" s="6">
        <f>'Исходные данные'!P55</f>
        <v>21925400</v>
      </c>
      <c r="D55" s="6">
        <f t="shared" si="0"/>
        <v>1.3402504226184837</v>
      </c>
      <c r="E55" s="6">
        <f t="shared" si="3"/>
        <v>-0.24950884086444008</v>
      </c>
      <c r="F55" s="6">
        <f t="shared" si="4"/>
        <v>-0.28702740794394765</v>
      </c>
      <c r="G55" s="6">
        <f t="shared" si="1"/>
        <v>16.903156340069785</v>
      </c>
      <c r="H55" s="6">
        <f t="shared" si="2"/>
        <v>0.49438202247191004</v>
      </c>
    </row>
    <row r="56" spans="1:8" x14ac:dyDescent="0.3">
      <c r="A56" s="7">
        <f>'Исходные данные'!H56</f>
        <v>42387</v>
      </c>
      <c r="B56" s="6">
        <f>'Исходные данные'!O56</f>
        <v>3.97</v>
      </c>
      <c r="C56" s="6">
        <f>'Исходные данные'!P56</f>
        <v>3059200</v>
      </c>
      <c r="D56" s="6">
        <f t="shared" si="0"/>
        <v>1.3787660946990992</v>
      </c>
      <c r="E56" s="6">
        <f t="shared" si="3"/>
        <v>3.926701570680638E-2</v>
      </c>
      <c r="F56" s="6">
        <f t="shared" si="4"/>
        <v>3.8515672080615404E-2</v>
      </c>
      <c r="G56" s="6">
        <f t="shared" si="1"/>
        <v>14.933664001839219</v>
      </c>
      <c r="H56" s="6">
        <f t="shared" si="2"/>
        <v>0.55056179775280911</v>
      </c>
    </row>
    <row r="57" spans="1:8" x14ac:dyDescent="0.3">
      <c r="A57" s="7">
        <f>'Исходные данные'!H57</f>
        <v>42394</v>
      </c>
      <c r="B57" s="6">
        <f>'Исходные данные'!O57</f>
        <v>3.97</v>
      </c>
      <c r="C57" s="6">
        <f>'Исходные данные'!P57</f>
        <v>1636000</v>
      </c>
      <c r="D57" s="6">
        <f t="shared" si="0"/>
        <v>1.3787660946990992</v>
      </c>
      <c r="E57" s="6">
        <f t="shared" si="3"/>
        <v>0</v>
      </c>
      <c r="F57" s="6">
        <f t="shared" si="4"/>
        <v>0</v>
      </c>
      <c r="G57" s="6">
        <f t="shared" si="1"/>
        <v>14.307764796144829</v>
      </c>
      <c r="H57" s="6">
        <f t="shared" si="2"/>
        <v>0.55056179775280911</v>
      </c>
    </row>
    <row r="58" spans="1:8" x14ac:dyDescent="0.3">
      <c r="A58" s="7">
        <f>'Исходные данные'!H58</f>
        <v>42401</v>
      </c>
      <c r="B58" s="6">
        <f>'Исходные данные'!O58</f>
        <v>4.08</v>
      </c>
      <c r="C58" s="6">
        <f>'Исходные данные'!P58</f>
        <v>542100</v>
      </c>
      <c r="D58" s="6">
        <f t="shared" si="0"/>
        <v>1.4060969884160703</v>
      </c>
      <c r="E58" s="6">
        <f t="shared" si="3"/>
        <v>2.7707808564231707E-2</v>
      </c>
      <c r="F58" s="6">
        <f t="shared" si="4"/>
        <v>2.7330893716971266E-2</v>
      </c>
      <c r="G58" s="6">
        <f t="shared" si="1"/>
        <v>13.203205765248429</v>
      </c>
      <c r="H58" s="6">
        <f t="shared" si="2"/>
        <v>0.59176029962546817</v>
      </c>
    </row>
    <row r="59" spans="1:8" x14ac:dyDescent="0.3">
      <c r="A59" s="7">
        <f>'Исходные данные'!H59</f>
        <v>42408</v>
      </c>
      <c r="B59" s="6">
        <f>'Исходные данные'!O59</f>
        <v>4.04</v>
      </c>
      <c r="C59" s="6">
        <f>'Исходные данные'!P59</f>
        <v>452000</v>
      </c>
      <c r="D59" s="6">
        <f t="shared" si="0"/>
        <v>1.3962446919730587</v>
      </c>
      <c r="E59" s="6">
        <f t="shared" si="3"/>
        <v>-9.8039215686274595E-3</v>
      </c>
      <c r="F59" s="6">
        <f t="shared" si="4"/>
        <v>-9.8522964430115944E-3</v>
      </c>
      <c r="G59" s="6">
        <f t="shared" si="1"/>
        <v>13.021437458814368</v>
      </c>
      <c r="H59" s="6">
        <f t="shared" si="2"/>
        <v>0.57677902621722854</v>
      </c>
    </row>
    <row r="60" spans="1:8" x14ac:dyDescent="0.3">
      <c r="A60" s="7">
        <f>'Исходные данные'!H60</f>
        <v>42415</v>
      </c>
      <c r="B60" s="6">
        <f>'Исходные данные'!O60</f>
        <v>4.05</v>
      </c>
      <c r="C60" s="6">
        <f>'Исходные данные'!P60</f>
        <v>646700</v>
      </c>
      <c r="D60" s="6">
        <f t="shared" si="0"/>
        <v>1.3987168811184478</v>
      </c>
      <c r="E60" s="6">
        <f t="shared" si="3"/>
        <v>2.4752475247524224E-3</v>
      </c>
      <c r="F60" s="6">
        <f t="shared" si="4"/>
        <v>2.4721891453890728E-3</v>
      </c>
      <c r="G60" s="6">
        <f t="shared" si="1"/>
        <v>13.379637787434683</v>
      </c>
      <c r="H60" s="6">
        <f t="shared" si="2"/>
        <v>0.58052434456928836</v>
      </c>
    </row>
    <row r="61" spans="1:8" x14ac:dyDescent="0.3">
      <c r="A61" s="7">
        <f>'Исходные данные'!H61</f>
        <v>42422</v>
      </c>
      <c r="B61" s="6">
        <f>'Исходные данные'!O61</f>
        <v>4.07</v>
      </c>
      <c r="C61" s="6">
        <f>'Исходные данные'!P61</f>
        <v>236300</v>
      </c>
      <c r="D61" s="6">
        <f t="shared" si="0"/>
        <v>1.4036429994545037</v>
      </c>
      <c r="E61" s="6">
        <f t="shared" si="3"/>
        <v>4.938271604938386E-3</v>
      </c>
      <c r="F61" s="6">
        <f t="shared" si="4"/>
        <v>4.9261183360560026E-3</v>
      </c>
      <c r="G61" s="6">
        <f t="shared" si="1"/>
        <v>12.372857463174999</v>
      </c>
      <c r="H61" s="6">
        <f t="shared" si="2"/>
        <v>0.58801498127340834</v>
      </c>
    </row>
    <row r="62" spans="1:8" x14ac:dyDescent="0.3">
      <c r="A62" s="7">
        <f>'Исходные данные'!H62</f>
        <v>42429</v>
      </c>
      <c r="B62" s="6">
        <f>'Исходные данные'!O62</f>
        <v>4.13</v>
      </c>
      <c r="C62" s="6">
        <f>'Исходные данные'!P62</f>
        <v>522100</v>
      </c>
      <c r="D62" s="6">
        <f t="shared" si="0"/>
        <v>1.4182774069729414</v>
      </c>
      <c r="E62" s="6">
        <f t="shared" si="3"/>
        <v>1.4742014742014645E-2</v>
      </c>
      <c r="F62" s="6">
        <f t="shared" si="4"/>
        <v>1.4634407518437777E-2</v>
      </c>
      <c r="G62" s="6">
        <f t="shared" si="1"/>
        <v>13.165614419398644</v>
      </c>
      <c r="H62" s="6">
        <f t="shared" si="2"/>
        <v>0.61048689138576773</v>
      </c>
    </row>
    <row r="63" spans="1:8" x14ac:dyDescent="0.3">
      <c r="A63" s="7">
        <f>'Исходные данные'!H63</f>
        <v>42436</v>
      </c>
      <c r="B63" s="6">
        <f>'Исходные данные'!O63</f>
        <v>4.55</v>
      </c>
      <c r="C63" s="6">
        <f>'Исходные данные'!P63</f>
        <v>2478000</v>
      </c>
      <c r="D63" s="6">
        <f t="shared" si="0"/>
        <v>1.5151272329628591</v>
      </c>
      <c r="E63" s="6">
        <f t="shared" si="3"/>
        <v>0.10169491525423727</v>
      </c>
      <c r="F63" s="6">
        <f t="shared" si="4"/>
        <v>9.6849825989917621E-2</v>
      </c>
      <c r="G63" s="6">
        <f t="shared" si="1"/>
        <v>14.722962341171225</v>
      </c>
      <c r="H63" s="6">
        <f t="shared" si="2"/>
        <v>0.76779026217228463</v>
      </c>
    </row>
    <row r="64" spans="1:8" x14ac:dyDescent="0.3">
      <c r="A64" s="7">
        <f>'Исходные данные'!H64</f>
        <v>42443</v>
      </c>
      <c r="B64" s="6">
        <f>'Исходные данные'!O64</f>
        <v>4.37</v>
      </c>
      <c r="C64" s="6">
        <f>'Исходные данные'!P64</f>
        <v>1227600</v>
      </c>
      <c r="D64" s="6">
        <f t="shared" si="0"/>
        <v>1.4747630091074988</v>
      </c>
      <c r="E64" s="6">
        <f t="shared" si="3"/>
        <v>-3.9560439560439496E-2</v>
      </c>
      <c r="F64" s="6">
        <f t="shared" si="4"/>
        <v>-4.0364223855360232E-2</v>
      </c>
      <c r="G64" s="6">
        <f t="shared" si="1"/>
        <v>14.020571601727719</v>
      </c>
      <c r="H64" s="6">
        <f t="shared" si="2"/>
        <v>0.70037453183520604</v>
      </c>
    </row>
    <row r="65" spans="1:8" x14ac:dyDescent="0.3">
      <c r="A65" s="7">
        <f>'Исходные данные'!H65</f>
        <v>42450</v>
      </c>
      <c r="B65" s="6">
        <f>'Исходные данные'!O65</f>
        <v>4.47</v>
      </c>
      <c r="C65" s="6">
        <f>'Исходные данные'!P65</f>
        <v>633600</v>
      </c>
      <c r="D65" s="6">
        <f t="shared" si="0"/>
        <v>1.4973884086254774</v>
      </c>
      <c r="E65" s="6">
        <f t="shared" si="3"/>
        <v>2.2883295194507929E-2</v>
      </c>
      <c r="F65" s="6">
        <f t="shared" si="4"/>
        <v>2.2625399517978609E-2</v>
      </c>
      <c r="G65" s="6">
        <f t="shared" si="1"/>
        <v>13.359173119482353</v>
      </c>
      <c r="H65" s="6">
        <f t="shared" si="2"/>
        <v>0.73782771535580516</v>
      </c>
    </row>
    <row r="66" spans="1:8" x14ac:dyDescent="0.3">
      <c r="A66" s="7">
        <f>'Исходные данные'!H66</f>
        <v>42457</v>
      </c>
      <c r="B66" s="6">
        <f>'Исходные данные'!O66</f>
        <v>4.4400000000000004</v>
      </c>
      <c r="C66" s="6">
        <f>'Исходные данные'!P66</f>
        <v>247800</v>
      </c>
      <c r="D66" s="6">
        <f t="shared" si="0"/>
        <v>1.4906543764441336</v>
      </c>
      <c r="E66" s="6">
        <f t="shared" si="3"/>
        <v>-6.711409395973012E-3</v>
      </c>
      <c r="F66" s="6">
        <f t="shared" si="4"/>
        <v>-6.7340321813439564E-3</v>
      </c>
      <c r="G66" s="6">
        <f t="shared" si="1"/>
        <v>12.420377248177179</v>
      </c>
      <c r="H66" s="6">
        <f t="shared" si="2"/>
        <v>0.72659176029962569</v>
      </c>
    </row>
    <row r="67" spans="1:8" x14ac:dyDescent="0.3">
      <c r="A67" s="7">
        <f>'Исходные данные'!H67</f>
        <v>42464</v>
      </c>
      <c r="B67" s="6">
        <f>'Исходные данные'!O67</f>
        <v>5.03</v>
      </c>
      <c r="C67" s="6">
        <f>'Исходные данные'!P67</f>
        <v>5331000</v>
      </c>
      <c r="D67" s="6">
        <f t="shared" ref="D67:D130" si="5">LN(B67)</f>
        <v>1.6154199841116479</v>
      </c>
      <c r="E67" s="6">
        <f t="shared" si="3"/>
        <v>0.13288288288288283</v>
      </c>
      <c r="F67" s="6">
        <f t="shared" si="4"/>
        <v>0.12476560766751434</v>
      </c>
      <c r="G67" s="6">
        <f t="shared" ref="G67:G130" si="6">LN(C67)</f>
        <v>15.489049395804898</v>
      </c>
      <c r="H67" s="6">
        <f t="shared" ref="H67:H130" si="7" xml:space="preserve"> (B67 - MIN($B$2:$B$268)) / (MAX($B$2:$B$268) - MIN($B$2:$B$268))</f>
        <v>0.94756554307116114</v>
      </c>
    </row>
    <row r="68" spans="1:8" x14ac:dyDescent="0.3">
      <c r="A68" s="7">
        <f>'Исходные данные'!H68</f>
        <v>42471</v>
      </c>
      <c r="B68" s="6">
        <f>'Исходные данные'!O68</f>
        <v>4.74</v>
      </c>
      <c r="C68" s="6">
        <f>'Исходные данные'!P68</f>
        <v>2515500</v>
      </c>
      <c r="D68" s="6">
        <f t="shared" si="5"/>
        <v>1.5560371357069851</v>
      </c>
      <c r="E68" s="6">
        <f t="shared" ref="E68:E131" si="8" xml:space="preserve"> (B68 - B67) / (B67)</f>
        <v>-5.7654075546719689E-2</v>
      </c>
      <c r="F68" s="6">
        <f t="shared" ref="F68:F131" si="9">LN(E68+1)</f>
        <v>-5.9382848404662666E-2</v>
      </c>
      <c r="G68" s="6">
        <f t="shared" si="6"/>
        <v>14.73798214891351</v>
      </c>
      <c r="H68" s="6">
        <f t="shared" si="7"/>
        <v>0.83895131086142327</v>
      </c>
    </row>
    <row r="69" spans="1:8" x14ac:dyDescent="0.3">
      <c r="A69" s="7">
        <f>'Исходные данные'!H69</f>
        <v>42478</v>
      </c>
      <c r="B69" s="6">
        <f>'Исходные данные'!O69</f>
        <v>4.58</v>
      </c>
      <c r="C69" s="6">
        <f>'Исходные данные'!P69</f>
        <v>995300</v>
      </c>
      <c r="D69" s="6">
        <f t="shared" si="5"/>
        <v>1.5216989981260935</v>
      </c>
      <c r="E69" s="6">
        <f t="shared" si="8"/>
        <v>-3.3755274261603407E-2</v>
      </c>
      <c r="F69" s="6">
        <f t="shared" si="9"/>
        <v>-3.4338137580891569E-2</v>
      </c>
      <c r="G69" s="6">
        <f t="shared" si="6"/>
        <v>13.810799478234156</v>
      </c>
      <c r="H69" s="6">
        <f t="shared" si="7"/>
        <v>0.77902621722846443</v>
      </c>
    </row>
    <row r="70" spans="1:8" x14ac:dyDescent="0.3">
      <c r="A70" s="7">
        <f>'Исходные данные'!H70</f>
        <v>42485</v>
      </c>
      <c r="B70" s="6">
        <f>'Исходные данные'!O70</f>
        <v>4.46</v>
      </c>
      <c r="C70" s="6">
        <f>'Исходные данные'!P70</f>
        <v>990700</v>
      </c>
      <c r="D70" s="6">
        <f t="shared" si="5"/>
        <v>1.4951487660319727</v>
      </c>
      <c r="E70" s="6">
        <f t="shared" si="8"/>
        <v>-2.6200873362445438E-2</v>
      </c>
      <c r="F70" s="6">
        <f t="shared" si="9"/>
        <v>-2.6550232094120954E-2</v>
      </c>
      <c r="G70" s="6">
        <f t="shared" si="6"/>
        <v>13.806167042961121</v>
      </c>
      <c r="H70" s="6">
        <f t="shared" si="7"/>
        <v>0.73408239700374533</v>
      </c>
    </row>
    <row r="71" spans="1:8" x14ac:dyDescent="0.3">
      <c r="A71" s="7">
        <f>'Исходные данные'!H71</f>
        <v>42492</v>
      </c>
      <c r="B71" s="6">
        <f>'Исходные данные'!O71</f>
        <v>4.2</v>
      </c>
      <c r="C71" s="6">
        <f>'Исходные данные'!P71</f>
        <v>1595100</v>
      </c>
      <c r="D71" s="6">
        <f t="shared" si="5"/>
        <v>1.4350845252893227</v>
      </c>
      <c r="E71" s="6">
        <f t="shared" si="8"/>
        <v>-5.8295964125560491E-2</v>
      </c>
      <c r="F71" s="6">
        <f t="shared" si="9"/>
        <v>-6.0064240742650023E-2</v>
      </c>
      <c r="G71" s="6">
        <f t="shared" si="6"/>
        <v>14.28244698816054</v>
      </c>
      <c r="H71" s="6">
        <f t="shared" si="7"/>
        <v>0.63670411985018738</v>
      </c>
    </row>
    <row r="72" spans="1:8" x14ac:dyDescent="0.3">
      <c r="A72" s="7">
        <f>'Исходные данные'!H72</f>
        <v>42499</v>
      </c>
      <c r="B72" s="6">
        <f>'Исходные данные'!O72</f>
        <v>4.3600000000000003</v>
      </c>
      <c r="C72" s="6">
        <f>'Исходные данные'!P72</f>
        <v>445000</v>
      </c>
      <c r="D72" s="6">
        <f t="shared" si="5"/>
        <v>1.4724720573609431</v>
      </c>
      <c r="E72" s="6">
        <f t="shared" si="8"/>
        <v>3.8095238095238126E-2</v>
      </c>
      <c r="F72" s="6">
        <f t="shared" si="9"/>
        <v>3.7387532071620412E-2</v>
      </c>
      <c r="G72" s="6">
        <f t="shared" si="6"/>
        <v>13.005829561148378</v>
      </c>
      <c r="H72" s="6">
        <f t="shared" si="7"/>
        <v>0.69662921348314621</v>
      </c>
    </row>
    <row r="73" spans="1:8" x14ac:dyDescent="0.3">
      <c r="A73" s="7">
        <f>'Исходные данные'!H73</f>
        <v>42506</v>
      </c>
      <c r="B73" s="6">
        <f>'Исходные данные'!O73</f>
        <v>4.28</v>
      </c>
      <c r="C73" s="6">
        <f>'Исходные данные'!P73</f>
        <v>337700</v>
      </c>
      <c r="D73" s="6">
        <f t="shared" si="5"/>
        <v>1.4539530095937054</v>
      </c>
      <c r="E73" s="6">
        <f t="shared" si="8"/>
        <v>-1.8348623853211024E-2</v>
      </c>
      <c r="F73" s="6">
        <f t="shared" si="9"/>
        <v>-1.8519047767237527E-2</v>
      </c>
      <c r="G73" s="6">
        <f t="shared" si="6"/>
        <v>12.729913206373659</v>
      </c>
      <c r="H73" s="6">
        <f t="shared" si="7"/>
        <v>0.66666666666666674</v>
      </c>
    </row>
    <row r="74" spans="1:8" x14ac:dyDescent="0.3">
      <c r="A74" s="7">
        <f>'Исходные данные'!H74</f>
        <v>42513</v>
      </c>
      <c r="B74" s="6">
        <f>'Исходные данные'!O74</f>
        <v>4.3899999999999997</v>
      </c>
      <c r="C74" s="6">
        <f>'Исходные данные'!P74</f>
        <v>184100</v>
      </c>
      <c r="D74" s="6">
        <f t="shared" si="5"/>
        <v>1.4793292270870799</v>
      </c>
      <c r="E74" s="6">
        <f t="shared" si="8"/>
        <v>2.5700934579439116E-2</v>
      </c>
      <c r="F74" s="6">
        <f t="shared" si="9"/>
        <v>2.5376217493374535E-2</v>
      </c>
      <c r="G74" s="6">
        <f t="shared" si="6"/>
        <v>12.123234367221169</v>
      </c>
      <c r="H74" s="6">
        <f t="shared" si="7"/>
        <v>0.7078651685393258</v>
      </c>
    </row>
    <row r="75" spans="1:8" x14ac:dyDescent="0.3">
      <c r="A75" s="7">
        <f>'Исходные данные'!H75</f>
        <v>42520</v>
      </c>
      <c r="B75" s="6">
        <f>'Исходные данные'!O75</f>
        <v>4.21</v>
      </c>
      <c r="C75" s="6">
        <f>'Исходные данные'!P75</f>
        <v>491300</v>
      </c>
      <c r="D75" s="6">
        <f t="shared" si="5"/>
        <v>1.43746264769429</v>
      </c>
      <c r="E75" s="6">
        <f t="shared" si="8"/>
        <v>-4.1002277904327956E-2</v>
      </c>
      <c r="F75" s="6">
        <f t="shared" si="9"/>
        <v>-4.1866579392789892E-2</v>
      </c>
      <c r="G75" s="6">
        <f t="shared" si="6"/>
        <v>13.104810218156739</v>
      </c>
      <c r="H75" s="6">
        <f t="shared" si="7"/>
        <v>0.6404494382022472</v>
      </c>
    </row>
    <row r="76" spans="1:8" x14ac:dyDescent="0.3">
      <c r="A76" s="7">
        <f>'Исходные данные'!H76</f>
        <v>42527</v>
      </c>
      <c r="B76" s="6">
        <f>'Исходные данные'!O76</f>
        <v>4.29</v>
      </c>
      <c r="C76" s="6">
        <f>'Исходные данные'!P76</f>
        <v>148500</v>
      </c>
      <c r="D76" s="6">
        <f t="shared" si="5"/>
        <v>1.4562867329399256</v>
      </c>
      <c r="E76" s="6">
        <f t="shared" si="8"/>
        <v>1.9002375296912132E-2</v>
      </c>
      <c r="F76" s="6">
        <f t="shared" si="9"/>
        <v>1.8824085245635617E-2</v>
      </c>
      <c r="G76" s="6">
        <f t="shared" si="6"/>
        <v>11.908340237224891</v>
      </c>
      <c r="H76" s="6">
        <f t="shared" si="7"/>
        <v>0.67041198501872667</v>
      </c>
    </row>
    <row r="77" spans="1:8" x14ac:dyDescent="0.3">
      <c r="A77" s="7">
        <f>'Исходные данные'!H77</f>
        <v>42534</v>
      </c>
      <c r="B77" s="6">
        <f>'Исходные данные'!O77</f>
        <v>4.32</v>
      </c>
      <c r="C77" s="6">
        <f>'Исходные данные'!P77</f>
        <v>240100</v>
      </c>
      <c r="D77" s="6">
        <f t="shared" si="5"/>
        <v>1.4632554022560189</v>
      </c>
      <c r="E77" s="6">
        <f t="shared" si="8"/>
        <v>6.9930069930070511E-3</v>
      </c>
      <c r="F77" s="6">
        <f t="shared" si="9"/>
        <v>6.9686693160934355E-3</v>
      </c>
      <c r="G77" s="6">
        <f t="shared" si="6"/>
        <v>12.388810782209344</v>
      </c>
      <c r="H77" s="6">
        <f t="shared" si="7"/>
        <v>0.68164794007490648</v>
      </c>
    </row>
    <row r="78" spans="1:8" x14ac:dyDescent="0.3">
      <c r="A78" s="7">
        <f>'Исходные данные'!H78</f>
        <v>42541</v>
      </c>
      <c r="B78" s="6">
        <f>'Исходные данные'!O78</f>
        <v>4.3099999999999996</v>
      </c>
      <c r="C78" s="6">
        <f>'Исходные данные'!P78</f>
        <v>333600</v>
      </c>
      <c r="D78" s="6">
        <f t="shared" si="5"/>
        <v>1.4609379041156563</v>
      </c>
      <c r="E78" s="6">
        <f t="shared" si="8"/>
        <v>-2.3148148148149708E-3</v>
      </c>
      <c r="F78" s="6">
        <f t="shared" si="9"/>
        <v>-2.3174981403627014E-3</v>
      </c>
      <c r="G78" s="6">
        <f t="shared" si="6"/>
        <v>12.717697949466729</v>
      </c>
      <c r="H78" s="6">
        <f t="shared" si="7"/>
        <v>0.67790262172284632</v>
      </c>
    </row>
    <row r="79" spans="1:8" x14ac:dyDescent="0.3">
      <c r="A79" s="7">
        <f>'Исходные данные'!H79</f>
        <v>42548</v>
      </c>
      <c r="B79" s="6">
        <f>'Исходные данные'!O79</f>
        <v>4.3099999999999996</v>
      </c>
      <c r="C79" s="6">
        <f>'Исходные данные'!P79</f>
        <v>253400</v>
      </c>
      <c r="D79" s="6">
        <f t="shared" si="5"/>
        <v>1.4609379041156563</v>
      </c>
      <c r="E79" s="6">
        <f t="shared" si="8"/>
        <v>0</v>
      </c>
      <c r="F79" s="6">
        <f t="shared" si="9"/>
        <v>0</v>
      </c>
      <c r="G79" s="6">
        <f t="shared" si="6"/>
        <v>12.442724546869176</v>
      </c>
      <c r="H79" s="6">
        <f t="shared" si="7"/>
        <v>0.67790262172284632</v>
      </c>
    </row>
    <row r="80" spans="1:8" x14ac:dyDescent="0.3">
      <c r="A80" s="7">
        <f>'Исходные данные'!H80</f>
        <v>42555</v>
      </c>
      <c r="B80" s="6">
        <f>'Исходные данные'!O80</f>
        <v>4.32</v>
      </c>
      <c r="C80" s="6">
        <f>'Исходные данные'!P80</f>
        <v>445800</v>
      </c>
      <c r="D80" s="6">
        <f t="shared" si="5"/>
        <v>1.4632554022560189</v>
      </c>
      <c r="E80" s="6">
        <f t="shared" si="8"/>
        <v>2.3201856148493448E-3</v>
      </c>
      <c r="F80" s="6">
        <f t="shared" si="9"/>
        <v>2.317498140362704E-3</v>
      </c>
      <c r="G80" s="6">
        <f t="shared" si="6"/>
        <v>13.007625699933905</v>
      </c>
      <c r="H80" s="6">
        <f t="shared" si="7"/>
        <v>0.68164794007490648</v>
      </c>
    </row>
    <row r="81" spans="1:8" x14ac:dyDescent="0.3">
      <c r="A81" s="7">
        <f>'Исходные данные'!H81</f>
        <v>42562</v>
      </c>
      <c r="B81" s="6">
        <f>'Исходные данные'!O81</f>
        <v>4.09</v>
      </c>
      <c r="C81" s="6">
        <f>'Исходные данные'!P81</f>
        <v>998800</v>
      </c>
      <c r="D81" s="6">
        <f t="shared" si="5"/>
        <v>1.4085449700547104</v>
      </c>
      <c r="E81" s="6">
        <f t="shared" si="8"/>
        <v>-5.3240740740740838E-2</v>
      </c>
      <c r="F81" s="6">
        <f t="shared" si="9"/>
        <v>-5.471043220130864E-2</v>
      </c>
      <c r="G81" s="6">
        <f t="shared" si="6"/>
        <v>13.814309837387755</v>
      </c>
      <c r="H81" s="6">
        <f t="shared" si="7"/>
        <v>0.5955056179775281</v>
      </c>
    </row>
    <row r="82" spans="1:8" x14ac:dyDescent="0.3">
      <c r="A82" s="7">
        <f>'Исходные данные'!H82</f>
        <v>42569</v>
      </c>
      <c r="B82" s="6">
        <f>'Исходные данные'!O82</f>
        <v>4.2699999999999996</v>
      </c>
      <c r="C82" s="6">
        <f>'Исходные данные'!P82</f>
        <v>583800</v>
      </c>
      <c r="D82" s="6">
        <f t="shared" si="5"/>
        <v>1.451613827240533</v>
      </c>
      <c r="E82" s="6">
        <f t="shared" si="8"/>
        <v>4.4009779951100177E-2</v>
      </c>
      <c r="F82" s="6">
        <f t="shared" si="9"/>
        <v>4.3068857185822686E-2</v>
      </c>
      <c r="G82" s="6">
        <f t="shared" si="6"/>
        <v>13.277313737402151</v>
      </c>
      <c r="H82" s="6">
        <f t="shared" si="7"/>
        <v>0.66292134831460658</v>
      </c>
    </row>
    <row r="83" spans="1:8" x14ac:dyDescent="0.3">
      <c r="A83" s="7">
        <f>'Исходные данные'!H83</f>
        <v>42576</v>
      </c>
      <c r="B83" s="6">
        <f>'Исходные данные'!O83</f>
        <v>4.5</v>
      </c>
      <c r="C83" s="6">
        <f>'Исходные данные'!P83</f>
        <v>1934200</v>
      </c>
      <c r="D83" s="6">
        <f t="shared" si="5"/>
        <v>1.5040773967762742</v>
      </c>
      <c r="E83" s="6">
        <f t="shared" si="8"/>
        <v>5.3864168618267087E-2</v>
      </c>
      <c r="F83" s="6">
        <f t="shared" si="9"/>
        <v>5.2463569535740946E-2</v>
      </c>
      <c r="G83" s="6">
        <f t="shared" si="6"/>
        <v>14.475204362265</v>
      </c>
      <c r="H83" s="6">
        <f t="shared" si="7"/>
        <v>0.74906367041198507</v>
      </c>
    </row>
    <row r="84" spans="1:8" x14ac:dyDescent="0.3">
      <c r="A84" s="7">
        <f>'Исходные данные'!H84</f>
        <v>42583</v>
      </c>
      <c r="B84" s="6">
        <f>'Исходные данные'!O84</f>
        <v>4.29</v>
      </c>
      <c r="C84" s="6">
        <f>'Исходные данные'!P84</f>
        <v>193700</v>
      </c>
      <c r="D84" s="6">
        <f t="shared" si="5"/>
        <v>1.4562867329399256</v>
      </c>
      <c r="E84" s="6">
        <f t="shared" si="8"/>
        <v>-4.6666666666666662E-2</v>
      </c>
      <c r="F84" s="6">
        <f t="shared" si="9"/>
        <v>-4.7790663836348439E-2</v>
      </c>
      <c r="G84" s="6">
        <f t="shared" si="6"/>
        <v>12.174065849395086</v>
      </c>
      <c r="H84" s="6">
        <f t="shared" si="7"/>
        <v>0.67041198501872667</v>
      </c>
    </row>
    <row r="85" spans="1:8" x14ac:dyDescent="0.3">
      <c r="A85" s="7">
        <f>'Исходные данные'!H85</f>
        <v>42590</v>
      </c>
      <c r="B85" s="6">
        <f>'Исходные данные'!O85</f>
        <v>4.34</v>
      </c>
      <c r="C85" s="6">
        <f>'Исходные данные'!P85</f>
        <v>386000</v>
      </c>
      <c r="D85" s="6">
        <f t="shared" si="5"/>
        <v>1.4678743481123135</v>
      </c>
      <c r="E85" s="6">
        <f t="shared" si="8"/>
        <v>1.1655011655011614E-2</v>
      </c>
      <c r="F85" s="6">
        <f t="shared" si="9"/>
        <v>1.1587615172387829E-2</v>
      </c>
      <c r="G85" s="6">
        <f t="shared" si="6"/>
        <v>12.863592648446968</v>
      </c>
      <c r="H85" s="6">
        <f t="shared" si="7"/>
        <v>0.68913857677902624</v>
      </c>
    </row>
    <row r="86" spans="1:8" x14ac:dyDescent="0.3">
      <c r="A86" s="7">
        <f>'Исходные данные'!H86</f>
        <v>42597</v>
      </c>
      <c r="B86" s="6">
        <f>'Исходные данные'!O86</f>
        <v>4.53</v>
      </c>
      <c r="C86" s="6">
        <f>'Исходные данные'!P86</f>
        <v>1001200</v>
      </c>
      <c r="D86" s="6">
        <f t="shared" si="5"/>
        <v>1.5107219394949427</v>
      </c>
      <c r="E86" s="6">
        <f t="shared" si="8"/>
        <v>4.3778801843318067E-2</v>
      </c>
      <c r="F86" s="6">
        <f t="shared" si="9"/>
        <v>4.2847591382629245E-2</v>
      </c>
      <c r="G86" s="6">
        <f t="shared" si="6"/>
        <v>13.816709838539756</v>
      </c>
      <c r="H86" s="6">
        <f t="shared" si="7"/>
        <v>0.76029962546816487</v>
      </c>
    </row>
    <row r="87" spans="1:8" x14ac:dyDescent="0.3">
      <c r="A87" s="7">
        <f>'Исходные данные'!H87</f>
        <v>42604</v>
      </c>
      <c r="B87" s="6">
        <f>'Исходные данные'!O87</f>
        <v>4.78</v>
      </c>
      <c r="C87" s="6">
        <f>'Исходные данные'!P87</f>
        <v>1371300</v>
      </c>
      <c r="D87" s="6">
        <f t="shared" si="5"/>
        <v>1.5644405465033646</v>
      </c>
      <c r="E87" s="6">
        <f t="shared" si="8"/>
        <v>5.518763796909492E-2</v>
      </c>
      <c r="F87" s="6">
        <f t="shared" si="9"/>
        <v>5.3718607008422015E-2</v>
      </c>
      <c r="G87" s="6">
        <f t="shared" si="6"/>
        <v>14.131269752987945</v>
      </c>
      <c r="H87" s="6">
        <f t="shared" si="7"/>
        <v>0.85393258426966301</v>
      </c>
    </row>
    <row r="88" spans="1:8" x14ac:dyDescent="0.3">
      <c r="A88" s="7">
        <f>'Исходные данные'!H88</f>
        <v>42611</v>
      </c>
      <c r="B88" s="6">
        <f>'Исходные данные'!O88</f>
        <v>4.55</v>
      </c>
      <c r="C88" s="6">
        <f>'Исходные данные'!P88</f>
        <v>1285000</v>
      </c>
      <c r="D88" s="6">
        <f t="shared" si="5"/>
        <v>1.5151272329628591</v>
      </c>
      <c r="E88" s="6">
        <f t="shared" si="8"/>
        <v>-4.8117154811715565E-2</v>
      </c>
      <c r="F88" s="6">
        <f t="shared" si="9"/>
        <v>-4.9313313540505603E-2</v>
      </c>
      <c r="G88" s="6">
        <f t="shared" si="6"/>
        <v>14.066269276311457</v>
      </c>
      <c r="H88" s="6">
        <f t="shared" si="7"/>
        <v>0.76779026217228463</v>
      </c>
    </row>
    <row r="89" spans="1:8" x14ac:dyDescent="0.3">
      <c r="A89" s="7">
        <f>'Исходные данные'!H89</f>
        <v>42618</v>
      </c>
      <c r="B89" s="6">
        <f>'Исходные данные'!O89</f>
        <v>5.12</v>
      </c>
      <c r="C89" s="6">
        <f>'Исходные данные'!P89</f>
        <v>4012800</v>
      </c>
      <c r="D89" s="6">
        <f t="shared" si="5"/>
        <v>1.6331544390514163</v>
      </c>
      <c r="E89" s="6">
        <f t="shared" si="8"/>
        <v>0.12527472527472533</v>
      </c>
      <c r="F89" s="6">
        <f t="shared" si="9"/>
        <v>0.11802720608855737</v>
      </c>
      <c r="G89" s="6">
        <f t="shared" si="6"/>
        <v>15.204999809980684</v>
      </c>
      <c r="H89" s="6">
        <f t="shared" si="7"/>
        <v>0.98127340823970044</v>
      </c>
    </row>
    <row r="90" spans="1:8" x14ac:dyDescent="0.3">
      <c r="A90" s="7">
        <f>'Исходные данные'!H90</f>
        <v>42625</v>
      </c>
      <c r="B90" s="6">
        <f>'Исходные данные'!O90</f>
        <v>4.6399999999999997</v>
      </c>
      <c r="C90" s="6">
        <f>'Исходные данные'!P90</f>
        <v>1331100</v>
      </c>
      <c r="D90" s="6">
        <f t="shared" si="5"/>
        <v>1.5347143662381639</v>
      </c>
      <c r="E90" s="6">
        <f t="shared" si="8"/>
        <v>-9.3750000000000083E-2</v>
      </c>
      <c r="F90" s="6">
        <f t="shared" si="9"/>
        <v>-9.8440072813252649E-2</v>
      </c>
      <c r="G90" s="6">
        <f t="shared" si="6"/>
        <v>14.101516226035111</v>
      </c>
      <c r="H90" s="6">
        <f t="shared" si="7"/>
        <v>0.80149812734082382</v>
      </c>
    </row>
    <row r="91" spans="1:8" x14ac:dyDescent="0.3">
      <c r="A91" s="7">
        <f>'Исходные данные'!H91</f>
        <v>42632</v>
      </c>
      <c r="B91" s="6">
        <f>'Исходные данные'!O91</f>
        <v>4.84</v>
      </c>
      <c r="C91" s="6">
        <f>'Исходные данные'!P91</f>
        <v>925900</v>
      </c>
      <c r="D91" s="6">
        <f t="shared" si="5"/>
        <v>1.5769147207285403</v>
      </c>
      <c r="E91" s="6">
        <f t="shared" si="8"/>
        <v>4.3103448275862113E-2</v>
      </c>
      <c r="F91" s="6">
        <f t="shared" si="9"/>
        <v>4.2200354490376471E-2</v>
      </c>
      <c r="G91" s="6">
        <f t="shared" si="6"/>
        <v>13.738521516436139</v>
      </c>
      <c r="H91" s="6">
        <f t="shared" si="7"/>
        <v>0.87640449438202239</v>
      </c>
    </row>
    <row r="92" spans="1:8" x14ac:dyDescent="0.3">
      <c r="A92" s="7">
        <f>'Исходные данные'!H92</f>
        <v>42639</v>
      </c>
      <c r="B92" s="6">
        <f>'Исходные данные'!O92</f>
        <v>4.57</v>
      </c>
      <c r="C92" s="6">
        <f>'Исходные данные'!P92</f>
        <v>2505300</v>
      </c>
      <c r="D92" s="6">
        <f t="shared" si="5"/>
        <v>1.5195132049061133</v>
      </c>
      <c r="E92" s="6">
        <f t="shared" si="8"/>
        <v>-5.578512396694206E-2</v>
      </c>
      <c r="F92" s="6">
        <f t="shared" si="9"/>
        <v>-5.740151582242687E-2</v>
      </c>
      <c r="G92" s="6">
        <f t="shared" si="6"/>
        <v>14.733919045809431</v>
      </c>
      <c r="H92" s="6">
        <f t="shared" si="7"/>
        <v>0.77528089887640461</v>
      </c>
    </row>
    <row r="93" spans="1:8" x14ac:dyDescent="0.3">
      <c r="A93" s="7">
        <f>'Исходные данные'!H93</f>
        <v>42646</v>
      </c>
      <c r="B93" s="6">
        <f>'Исходные данные'!O93</f>
        <v>4.67</v>
      </c>
      <c r="C93" s="6">
        <f>'Исходные данные'!P93</f>
        <v>788600</v>
      </c>
      <c r="D93" s="6">
        <f t="shared" si="5"/>
        <v>1.5411590716808059</v>
      </c>
      <c r="E93" s="6">
        <f t="shared" si="8"/>
        <v>2.1881838074398169E-2</v>
      </c>
      <c r="F93" s="6">
        <f t="shared" si="9"/>
        <v>2.1645866774692508E-2</v>
      </c>
      <c r="G93" s="6">
        <f t="shared" si="6"/>
        <v>13.578014500425663</v>
      </c>
      <c r="H93" s="6">
        <f t="shared" si="7"/>
        <v>0.81273408239700373</v>
      </c>
    </row>
    <row r="94" spans="1:8" x14ac:dyDescent="0.3">
      <c r="A94" s="7">
        <f>'Исходные данные'!H94</f>
        <v>42653</v>
      </c>
      <c r="B94" s="6">
        <f>'Исходные данные'!O94</f>
        <v>4.28</v>
      </c>
      <c r="C94" s="6">
        <f>'Исходные данные'!P94</f>
        <v>2103400</v>
      </c>
      <c r="D94" s="6">
        <f t="shared" si="5"/>
        <v>1.4539530095937054</v>
      </c>
      <c r="E94" s="6">
        <f t="shared" si="8"/>
        <v>-8.3511777301927131E-2</v>
      </c>
      <c r="F94" s="6">
        <f t="shared" si="9"/>
        <v>-8.720606208710048E-2</v>
      </c>
      <c r="G94" s="6">
        <f t="shared" si="6"/>
        <v>14.559065641068065</v>
      </c>
      <c r="H94" s="6">
        <f t="shared" si="7"/>
        <v>0.66666666666666674</v>
      </c>
    </row>
    <row r="95" spans="1:8" x14ac:dyDescent="0.3">
      <c r="A95" s="7">
        <f>'Исходные данные'!H95</f>
        <v>42660</v>
      </c>
      <c r="B95" s="6">
        <f>'Исходные данные'!O95</f>
        <v>4.4000000000000004</v>
      </c>
      <c r="C95" s="6">
        <f>'Исходные данные'!P95</f>
        <v>1429100</v>
      </c>
      <c r="D95" s="6">
        <f t="shared" si="5"/>
        <v>1.4816045409242156</v>
      </c>
      <c r="E95" s="6">
        <f t="shared" si="8"/>
        <v>2.8037383177570117E-2</v>
      </c>
      <c r="F95" s="6">
        <f t="shared" si="9"/>
        <v>2.7651531330510164E-2</v>
      </c>
      <c r="G95" s="6">
        <f t="shared" si="6"/>
        <v>14.172555433469887</v>
      </c>
      <c r="H95" s="6">
        <f t="shared" si="7"/>
        <v>0.71161048689138595</v>
      </c>
    </row>
    <row r="96" spans="1:8" x14ac:dyDescent="0.3">
      <c r="A96" s="7">
        <f>'Исходные данные'!H96</f>
        <v>42667</v>
      </c>
      <c r="B96" s="6">
        <f>'Исходные данные'!O96</f>
        <v>4.96</v>
      </c>
      <c r="C96" s="6">
        <f>'Исходные данные'!P96</f>
        <v>9140700</v>
      </c>
      <c r="D96" s="6">
        <f t="shared" si="5"/>
        <v>1.6014057407368361</v>
      </c>
      <c r="E96" s="6">
        <f t="shared" si="8"/>
        <v>0.12727272727272718</v>
      </c>
      <c r="F96" s="6">
        <f t="shared" si="9"/>
        <v>0.11980119981262058</v>
      </c>
      <c r="G96" s="6">
        <f t="shared" si="6"/>
        <v>16.028247526931001</v>
      </c>
      <c r="H96" s="6">
        <f t="shared" si="7"/>
        <v>0.9213483146067416</v>
      </c>
    </row>
    <row r="97" spans="1:8" x14ac:dyDescent="0.3">
      <c r="A97" s="7">
        <f>'Исходные данные'!H97</f>
        <v>42674</v>
      </c>
      <c r="B97" s="6">
        <f>'Исходные данные'!O97</f>
        <v>4.8</v>
      </c>
      <c r="C97" s="6">
        <f>'Исходные данные'!P97</f>
        <v>1029000</v>
      </c>
      <c r="D97" s="6">
        <f t="shared" si="5"/>
        <v>1.5686159179138452</v>
      </c>
      <c r="E97" s="6">
        <f t="shared" si="8"/>
        <v>-3.2258064516129059E-2</v>
      </c>
      <c r="F97" s="6">
        <f t="shared" si="9"/>
        <v>-3.2789822822990838E-2</v>
      </c>
      <c r="G97" s="6">
        <f t="shared" si="6"/>
        <v>13.844098014816186</v>
      </c>
      <c r="H97" s="6">
        <f t="shared" si="7"/>
        <v>0.86142322097378277</v>
      </c>
    </row>
    <row r="98" spans="1:8" x14ac:dyDescent="0.3">
      <c r="A98" s="7">
        <f>'Исходные данные'!H98</f>
        <v>42681</v>
      </c>
      <c r="B98" s="6">
        <f>'Исходные данные'!O98</f>
        <v>4.97</v>
      </c>
      <c r="C98" s="6">
        <f>'Исходные данные'!P98</f>
        <v>3807600</v>
      </c>
      <c r="D98" s="6">
        <f t="shared" si="5"/>
        <v>1.6034198401085373</v>
      </c>
      <c r="E98" s="6">
        <f t="shared" si="8"/>
        <v>3.5416666666666652E-2</v>
      </c>
      <c r="F98" s="6">
        <f t="shared" si="9"/>
        <v>3.4803922194692097E-2</v>
      </c>
      <c r="G98" s="6">
        <f t="shared" si="6"/>
        <v>15.152509627359287</v>
      </c>
      <c r="H98" s="6">
        <f t="shared" si="7"/>
        <v>0.92509363295880143</v>
      </c>
    </row>
    <row r="99" spans="1:8" x14ac:dyDescent="0.3">
      <c r="A99" s="7">
        <f>'Исходные данные'!H99</f>
        <v>42688</v>
      </c>
      <c r="B99" s="6">
        <f>'Исходные данные'!O99</f>
        <v>5.17</v>
      </c>
      <c r="C99" s="6">
        <f>'Исходные данные'!P99</f>
        <v>5043100</v>
      </c>
      <c r="D99" s="6">
        <f t="shared" si="5"/>
        <v>1.6428726885203377</v>
      </c>
      <c r="E99" s="6">
        <f t="shared" si="8"/>
        <v>4.0241448692152952E-2</v>
      </c>
      <c r="F99" s="6">
        <f t="shared" si="9"/>
        <v>3.9452848411800447E-2</v>
      </c>
      <c r="G99" s="6">
        <f t="shared" si="6"/>
        <v>15.433531530328848</v>
      </c>
      <c r="H99" s="6">
        <f t="shared" si="7"/>
        <v>1</v>
      </c>
    </row>
    <row r="100" spans="1:8" x14ac:dyDescent="0.3">
      <c r="A100" s="7">
        <f>'Исходные данные'!H100</f>
        <v>42695</v>
      </c>
      <c r="B100" s="6">
        <f>'Исходные данные'!O100</f>
        <v>5.05</v>
      </c>
      <c r="C100" s="6">
        <f>'Исходные данные'!P100</f>
        <v>1837700</v>
      </c>
      <c r="D100" s="6">
        <f t="shared" si="5"/>
        <v>1.6193882432872684</v>
      </c>
      <c r="E100" s="6">
        <f t="shared" si="8"/>
        <v>-2.3210831721470041E-2</v>
      </c>
      <c r="F100" s="6">
        <f t="shared" si="9"/>
        <v>-2.3484445233069379E-2</v>
      </c>
      <c r="G100" s="6">
        <f t="shared" si="6"/>
        <v>14.424025347683516</v>
      </c>
      <c r="H100" s="6">
        <f t="shared" si="7"/>
        <v>0.9550561797752809</v>
      </c>
    </row>
    <row r="101" spans="1:8" x14ac:dyDescent="0.3">
      <c r="A101" s="7">
        <f>'Исходные данные'!H101</f>
        <v>42702</v>
      </c>
      <c r="B101" s="6">
        <f>'Исходные данные'!O101</f>
        <v>5.01</v>
      </c>
      <c r="C101" s="6">
        <f>'Исходные данные'!P101</f>
        <v>977700</v>
      </c>
      <c r="D101" s="6">
        <f t="shared" si="5"/>
        <v>1.6114359150967734</v>
      </c>
      <c r="E101" s="6">
        <f t="shared" si="8"/>
        <v>-7.9207920792079278E-3</v>
      </c>
      <c r="F101" s="6">
        <f t="shared" si="9"/>
        <v>-7.9523281904950345E-3</v>
      </c>
      <c r="G101" s="6">
        <f t="shared" si="6"/>
        <v>13.792958153493762</v>
      </c>
      <c r="H101" s="6">
        <f t="shared" si="7"/>
        <v>0.94007490636704116</v>
      </c>
    </row>
    <row r="102" spans="1:8" x14ac:dyDescent="0.3">
      <c r="A102" s="7">
        <f>'Исходные данные'!H102</f>
        <v>42709</v>
      </c>
      <c r="B102" s="6">
        <f>'Исходные данные'!O102</f>
        <v>5.0199999999999996</v>
      </c>
      <c r="C102" s="6">
        <f>'Исходные данные'!P102</f>
        <v>1036400</v>
      </c>
      <c r="D102" s="6">
        <f t="shared" si="5"/>
        <v>1.6134299337036377</v>
      </c>
      <c r="E102" s="6">
        <f t="shared" si="8"/>
        <v>1.9960079840318935E-3</v>
      </c>
      <c r="F102" s="6">
        <f t="shared" si="9"/>
        <v>1.9940186068644495E-3</v>
      </c>
      <c r="G102" s="6">
        <f t="shared" si="6"/>
        <v>13.851263727670093</v>
      </c>
      <c r="H102" s="6">
        <f t="shared" si="7"/>
        <v>0.94382022471910099</v>
      </c>
    </row>
    <row r="103" spans="1:8" x14ac:dyDescent="0.3">
      <c r="A103" s="7">
        <f>'Исходные данные'!H103</f>
        <v>42716</v>
      </c>
      <c r="B103" s="6">
        <f>'Исходные данные'!O103</f>
        <v>4.9800000000000004</v>
      </c>
      <c r="C103" s="6">
        <f>'Исходные данные'!P103</f>
        <v>2379200</v>
      </c>
      <c r="D103" s="6">
        <f t="shared" si="5"/>
        <v>1.6054298910365616</v>
      </c>
      <c r="E103" s="6">
        <f t="shared" si="8"/>
        <v>-7.9681274900396722E-3</v>
      </c>
      <c r="F103" s="6">
        <f t="shared" si="9"/>
        <v>-8.0000426670761519E-3</v>
      </c>
      <c r="G103" s="6">
        <f t="shared" si="6"/>
        <v>14.682274854688028</v>
      </c>
      <c r="H103" s="6">
        <f t="shared" si="7"/>
        <v>0.92883895131086158</v>
      </c>
    </row>
    <row r="104" spans="1:8" x14ac:dyDescent="0.3">
      <c r="A104" s="7">
        <f>'Исходные данные'!H104</f>
        <v>42723</v>
      </c>
      <c r="B104" s="6">
        <f>'Исходные данные'!O104</f>
        <v>4.68</v>
      </c>
      <c r="C104" s="6">
        <f>'Исходные данные'!P104</f>
        <v>1431300</v>
      </c>
      <c r="D104" s="6">
        <f t="shared" si="5"/>
        <v>1.5432981099295553</v>
      </c>
      <c r="E104" s="6">
        <f t="shared" si="8"/>
        <v>-6.0240963855421825E-2</v>
      </c>
      <c r="F104" s="6">
        <f t="shared" si="9"/>
        <v>-6.2131781107006276E-2</v>
      </c>
      <c r="G104" s="6">
        <f t="shared" si="6"/>
        <v>14.174093680172309</v>
      </c>
      <c r="H104" s="6">
        <f t="shared" si="7"/>
        <v>0.81647940074906356</v>
      </c>
    </row>
    <row r="105" spans="1:8" x14ac:dyDescent="0.3">
      <c r="A105" s="7">
        <f>'Исходные данные'!H105</f>
        <v>42730</v>
      </c>
      <c r="B105" s="6">
        <f>'Исходные данные'!O105</f>
        <v>4.91</v>
      </c>
      <c r="C105" s="6">
        <f>'Исходные данные'!P105</f>
        <v>559700</v>
      </c>
      <c r="D105" s="6">
        <f t="shared" si="5"/>
        <v>1.5912739418064292</v>
      </c>
      <c r="E105" s="6">
        <f t="shared" si="8"/>
        <v>4.9145299145299241E-2</v>
      </c>
      <c r="F105" s="6">
        <f t="shared" si="9"/>
        <v>4.797583187687389E-2</v>
      </c>
      <c r="G105" s="6">
        <f t="shared" si="6"/>
        <v>13.23515620487945</v>
      </c>
      <c r="H105" s="6">
        <f t="shared" si="7"/>
        <v>0.90262172284644204</v>
      </c>
    </row>
    <row r="106" spans="1:8" x14ac:dyDescent="0.3">
      <c r="A106" s="7">
        <f>'Исходные данные'!H106</f>
        <v>42737</v>
      </c>
      <c r="B106" s="6">
        <f>'Исходные данные'!O106</f>
        <v>4.8</v>
      </c>
      <c r="C106" s="6">
        <f>'Исходные данные'!P106</f>
        <v>340700</v>
      </c>
      <c r="D106" s="6">
        <f t="shared" si="5"/>
        <v>1.5686159179138452</v>
      </c>
      <c r="E106" s="6">
        <f t="shared" si="8"/>
        <v>-2.2403258655804545E-2</v>
      </c>
      <c r="F106" s="6">
        <f t="shared" si="9"/>
        <v>-2.2658023892583989E-2</v>
      </c>
      <c r="G106" s="6">
        <f t="shared" si="6"/>
        <v>12.738757603649058</v>
      </c>
      <c r="H106" s="6">
        <f t="shared" si="7"/>
        <v>0.86142322097378277</v>
      </c>
    </row>
    <row r="107" spans="1:8" x14ac:dyDescent="0.3">
      <c r="A107" s="7">
        <f>'Исходные данные'!H107</f>
        <v>42744</v>
      </c>
      <c r="B107" s="6">
        <f>'Исходные данные'!O107</f>
        <v>4.6500000000000004</v>
      </c>
      <c r="C107" s="6">
        <f>'Исходные данные'!P107</f>
        <v>770800</v>
      </c>
      <c r="D107" s="6">
        <f t="shared" si="5"/>
        <v>1.536867219599265</v>
      </c>
      <c r="E107" s="6">
        <f t="shared" si="8"/>
        <v>-3.1249999999999889E-2</v>
      </c>
      <c r="F107" s="6">
        <f t="shared" si="9"/>
        <v>-3.1748698314580187E-2</v>
      </c>
      <c r="G107" s="6">
        <f t="shared" si="6"/>
        <v>13.555184215522349</v>
      </c>
      <c r="H107" s="6">
        <f t="shared" si="7"/>
        <v>0.80524344569288409</v>
      </c>
    </row>
    <row r="108" spans="1:8" x14ac:dyDescent="0.3">
      <c r="A108" s="7">
        <f>'Исходные данные'!H108</f>
        <v>42751</v>
      </c>
      <c r="B108" s="6">
        <f>'Исходные данные'!O108</f>
        <v>4.6399999999999997</v>
      </c>
      <c r="C108" s="6">
        <f>'Исходные данные'!P108</f>
        <v>917900</v>
      </c>
      <c r="D108" s="6">
        <f t="shared" si="5"/>
        <v>1.5347143662381639</v>
      </c>
      <c r="E108" s="6">
        <f t="shared" si="8"/>
        <v>-2.150537634408747E-3</v>
      </c>
      <c r="F108" s="6">
        <f t="shared" si="9"/>
        <v>-2.1528533611012007E-3</v>
      </c>
      <c r="G108" s="6">
        <f t="shared" si="6"/>
        <v>13.729843731207183</v>
      </c>
      <c r="H108" s="6">
        <f t="shared" si="7"/>
        <v>0.80149812734082382</v>
      </c>
    </row>
    <row r="109" spans="1:8" x14ac:dyDescent="0.3">
      <c r="A109" s="7">
        <f>'Исходные данные'!H109</f>
        <v>42758</v>
      </c>
      <c r="B109" s="6">
        <f>'Исходные данные'!O109</f>
        <v>4.6500000000000004</v>
      </c>
      <c r="C109" s="6">
        <f>'Исходные данные'!P109</f>
        <v>1089300</v>
      </c>
      <c r="D109" s="6">
        <f t="shared" si="5"/>
        <v>1.536867219599265</v>
      </c>
      <c r="E109" s="6">
        <f t="shared" si="8"/>
        <v>2.1551724137932491E-3</v>
      </c>
      <c r="F109" s="6">
        <f t="shared" si="9"/>
        <v>2.1528533611010927E-3</v>
      </c>
      <c r="G109" s="6">
        <f t="shared" si="6"/>
        <v>13.901045846070536</v>
      </c>
      <c r="H109" s="6">
        <f t="shared" si="7"/>
        <v>0.80524344569288409</v>
      </c>
    </row>
    <row r="110" spans="1:8" x14ac:dyDescent="0.3">
      <c r="A110" s="7">
        <f>'Исходные данные'!H110</f>
        <v>42765</v>
      </c>
      <c r="B110" s="6">
        <f>'Исходные данные'!O110</f>
        <v>4.6900000000000004</v>
      </c>
      <c r="C110" s="6">
        <f>'Исходные данные'!P110</f>
        <v>852300</v>
      </c>
      <c r="D110" s="6">
        <f t="shared" si="5"/>
        <v>1.545432582458188</v>
      </c>
      <c r="E110" s="6">
        <f t="shared" si="8"/>
        <v>8.6021505376344155E-3</v>
      </c>
      <c r="F110" s="6">
        <f t="shared" si="9"/>
        <v>8.5653628589230004E-3</v>
      </c>
      <c r="G110" s="6">
        <f t="shared" si="6"/>
        <v>13.655693856510389</v>
      </c>
      <c r="H110" s="6">
        <f t="shared" si="7"/>
        <v>0.82022471910112371</v>
      </c>
    </row>
    <row r="111" spans="1:8" x14ac:dyDescent="0.3">
      <c r="A111" s="7">
        <f>'Исходные данные'!H111</f>
        <v>42772</v>
      </c>
      <c r="B111" s="6">
        <f>'Исходные данные'!O111</f>
        <v>4.53</v>
      </c>
      <c r="C111" s="6">
        <f>'Исходные данные'!P111</f>
        <v>1813700</v>
      </c>
      <c r="D111" s="6">
        <f t="shared" si="5"/>
        <v>1.5107219394949427</v>
      </c>
      <c r="E111" s="6">
        <f t="shared" si="8"/>
        <v>-3.411513859275056E-2</v>
      </c>
      <c r="F111" s="6">
        <f t="shared" si="9"/>
        <v>-3.4710642963245317E-2</v>
      </c>
      <c r="G111" s="6">
        <f t="shared" si="6"/>
        <v>14.410879515605515</v>
      </c>
      <c r="H111" s="6">
        <f t="shared" si="7"/>
        <v>0.76029962546816487</v>
      </c>
    </row>
    <row r="112" spans="1:8" x14ac:dyDescent="0.3">
      <c r="A112" s="7">
        <f>'Исходные данные'!H112</f>
        <v>42779</v>
      </c>
      <c r="B112" s="6">
        <f>'Исходные данные'!O112</f>
        <v>4.37</v>
      </c>
      <c r="C112" s="6">
        <f>'Исходные данные'!P112</f>
        <v>2005200</v>
      </c>
      <c r="D112" s="6">
        <f t="shared" si="5"/>
        <v>1.4747630091074988</v>
      </c>
      <c r="E112" s="6">
        <f t="shared" si="8"/>
        <v>-3.5320088300220778E-2</v>
      </c>
      <c r="F112" s="6">
        <f t="shared" si="9"/>
        <v>-3.5958930387443938E-2</v>
      </c>
      <c r="G112" s="6">
        <f t="shared" si="6"/>
        <v>14.511254364371485</v>
      </c>
      <c r="H112" s="6">
        <f t="shared" si="7"/>
        <v>0.70037453183520604</v>
      </c>
    </row>
    <row r="113" spans="1:8" x14ac:dyDescent="0.3">
      <c r="A113" s="7">
        <f>'Исходные данные'!H113</f>
        <v>42786</v>
      </c>
      <c r="B113" s="6">
        <f>'Исходные данные'!O113</f>
        <v>4.3</v>
      </c>
      <c r="C113" s="6">
        <f>'Исходные данные'!P113</f>
        <v>481500</v>
      </c>
      <c r="D113" s="6">
        <f t="shared" si="5"/>
        <v>1.4586150226995167</v>
      </c>
      <c r="E113" s="6">
        <f t="shared" si="8"/>
        <v>-1.6018306636155669E-2</v>
      </c>
      <c r="F113" s="6">
        <f t="shared" si="9"/>
        <v>-1.6147986407982103E-2</v>
      </c>
      <c r="G113" s="6">
        <f t="shared" si="6"/>
        <v>13.084661510220318</v>
      </c>
      <c r="H113" s="6">
        <f t="shared" si="7"/>
        <v>0.6741573033707865</v>
      </c>
    </row>
    <row r="114" spans="1:8" x14ac:dyDescent="0.3">
      <c r="A114" s="7">
        <f>'Исходные данные'!H114</f>
        <v>42793</v>
      </c>
      <c r="B114" s="6">
        <f>'Исходные данные'!O114</f>
        <v>4.1100000000000003</v>
      </c>
      <c r="C114" s="6">
        <f>'Исходные данные'!P114</f>
        <v>821300</v>
      </c>
      <c r="D114" s="6">
        <f t="shared" si="5"/>
        <v>1.4134230285081433</v>
      </c>
      <c r="E114" s="6">
        <f t="shared" si="8"/>
        <v>-4.4186046511627795E-2</v>
      </c>
      <c r="F114" s="6">
        <f t="shared" si="9"/>
        <v>-4.5191994191373423E-2</v>
      </c>
      <c r="G114" s="6">
        <f t="shared" si="6"/>
        <v>13.618643729728284</v>
      </c>
      <c r="H114" s="6">
        <f t="shared" si="7"/>
        <v>0.60299625468164808</v>
      </c>
    </row>
    <row r="115" spans="1:8" x14ac:dyDescent="0.3">
      <c r="A115" s="7">
        <f>'Исходные данные'!H115</f>
        <v>42800</v>
      </c>
      <c r="B115" s="6">
        <f>'Исходные данные'!O115</f>
        <v>3.95</v>
      </c>
      <c r="C115" s="6">
        <f>'Исходные данные'!P115</f>
        <v>590100</v>
      </c>
      <c r="D115" s="6">
        <f t="shared" si="5"/>
        <v>1.3737155789130306</v>
      </c>
      <c r="E115" s="6">
        <f t="shared" si="8"/>
        <v>-3.8929440389294433E-2</v>
      </c>
      <c r="F115" s="6">
        <f t="shared" si="9"/>
        <v>-3.9707449595112805E-2</v>
      </c>
      <c r="G115" s="6">
        <f t="shared" si="6"/>
        <v>13.28804729304526</v>
      </c>
      <c r="H115" s="6">
        <f t="shared" si="7"/>
        <v>0.54307116104868924</v>
      </c>
    </row>
    <row r="116" spans="1:8" x14ac:dyDescent="0.3">
      <c r="A116" s="7">
        <f>'Исходные данные'!H116</f>
        <v>42807</v>
      </c>
      <c r="B116" s="6">
        <f>'Исходные данные'!O116</f>
        <v>3.9</v>
      </c>
      <c r="C116" s="6">
        <f>'Исходные данные'!P116</f>
        <v>644100</v>
      </c>
      <c r="D116" s="6">
        <f t="shared" si="5"/>
        <v>1.3609765531356006</v>
      </c>
      <c r="E116" s="6">
        <f t="shared" si="8"/>
        <v>-1.2658227848101333E-2</v>
      </c>
      <c r="F116" s="6">
        <f t="shared" si="9"/>
        <v>-1.2739025777429826E-2</v>
      </c>
      <c r="G116" s="6">
        <f t="shared" si="6"/>
        <v>13.375609272534982</v>
      </c>
      <c r="H116" s="6">
        <f t="shared" si="7"/>
        <v>0.52434456928838946</v>
      </c>
    </row>
    <row r="117" spans="1:8" x14ac:dyDescent="0.3">
      <c r="A117" s="7">
        <f>'Исходные данные'!H117</f>
        <v>42814</v>
      </c>
      <c r="B117" s="6">
        <f>'Исходные данные'!O117</f>
        <v>3.87</v>
      </c>
      <c r="C117" s="6">
        <f>'Исходные данные'!P117</f>
        <v>1140800</v>
      </c>
      <c r="D117" s="6">
        <f t="shared" si="5"/>
        <v>1.3532545070416904</v>
      </c>
      <c r="E117" s="6">
        <f t="shared" si="8"/>
        <v>-7.6923076923076424E-3</v>
      </c>
      <c r="F117" s="6">
        <f t="shared" si="9"/>
        <v>-7.7220460939102778E-3</v>
      </c>
      <c r="G117" s="6">
        <f t="shared" si="6"/>
        <v>13.947240328642168</v>
      </c>
      <c r="H117" s="6">
        <f t="shared" si="7"/>
        <v>0.51310861423220977</v>
      </c>
    </row>
    <row r="118" spans="1:8" x14ac:dyDescent="0.3">
      <c r="A118" s="7">
        <f>'Исходные данные'!H118</f>
        <v>42821</v>
      </c>
      <c r="B118" s="6">
        <f>'Исходные данные'!O118</f>
        <v>3.68</v>
      </c>
      <c r="C118" s="6">
        <f>'Исходные данные'!P118</f>
        <v>652900</v>
      </c>
      <c r="D118" s="6">
        <f t="shared" si="5"/>
        <v>1.3029127521808397</v>
      </c>
      <c r="E118" s="6">
        <f t="shared" si="8"/>
        <v>-4.9095607235142107E-2</v>
      </c>
      <c r="F118" s="6">
        <f t="shared" si="9"/>
        <v>-5.0341754860850817E-2</v>
      </c>
      <c r="G118" s="6">
        <f t="shared" si="6"/>
        <v>13.389179257174725</v>
      </c>
      <c r="H118" s="6">
        <f t="shared" si="7"/>
        <v>0.44194756554307124</v>
      </c>
    </row>
    <row r="119" spans="1:8" x14ac:dyDescent="0.3">
      <c r="A119" s="7">
        <f>'Исходные данные'!H119</f>
        <v>42828</v>
      </c>
      <c r="B119" s="6">
        <f>'Исходные данные'!O119</f>
        <v>3.65</v>
      </c>
      <c r="C119" s="6">
        <f>'Исходные данные'!P119</f>
        <v>1026000</v>
      </c>
      <c r="D119" s="6">
        <f t="shared" si="5"/>
        <v>1.2947271675944001</v>
      </c>
      <c r="E119" s="6">
        <f t="shared" si="8"/>
        <v>-8.1521739130435457E-3</v>
      </c>
      <c r="F119" s="6">
        <f t="shared" si="9"/>
        <v>-8.1855845864395177E-3</v>
      </c>
      <c r="G119" s="6">
        <f t="shared" si="6"/>
        <v>13.841178304712852</v>
      </c>
      <c r="H119" s="6">
        <f t="shared" si="7"/>
        <v>0.43071161048689138</v>
      </c>
    </row>
    <row r="120" spans="1:8" x14ac:dyDescent="0.3">
      <c r="A120" s="7">
        <f>'Исходные данные'!H120</f>
        <v>42835</v>
      </c>
      <c r="B120" s="6">
        <f>'Исходные данные'!O120</f>
        <v>3.24</v>
      </c>
      <c r="C120" s="6">
        <f>'Исходные данные'!P120</f>
        <v>989600</v>
      </c>
      <c r="D120" s="6">
        <f t="shared" si="5"/>
        <v>1.1755733298042381</v>
      </c>
      <c r="E120" s="6">
        <f t="shared" si="8"/>
        <v>-0.11232876712328758</v>
      </c>
      <c r="F120" s="6">
        <f t="shared" si="9"/>
        <v>-0.11915383779016198</v>
      </c>
      <c r="G120" s="6">
        <f t="shared" si="6"/>
        <v>13.805056100060416</v>
      </c>
      <c r="H120" s="6">
        <f t="shared" si="7"/>
        <v>0.27715355805243452</v>
      </c>
    </row>
    <row r="121" spans="1:8" x14ac:dyDescent="0.3">
      <c r="A121" s="7">
        <f>'Исходные данные'!H121</f>
        <v>42842</v>
      </c>
      <c r="B121" s="6">
        <f>'Исходные данные'!O121</f>
        <v>2.8</v>
      </c>
      <c r="C121" s="6">
        <f>'Исходные данные'!P121</f>
        <v>6218600</v>
      </c>
      <c r="D121" s="6">
        <f t="shared" si="5"/>
        <v>1.0296194171811581</v>
      </c>
      <c r="E121" s="6">
        <f t="shared" si="8"/>
        <v>-0.13580246913580257</v>
      </c>
      <c r="F121" s="6">
        <f t="shared" si="9"/>
        <v>-0.14595391262307997</v>
      </c>
      <c r="G121" s="6">
        <f t="shared" si="6"/>
        <v>15.643055358995118</v>
      </c>
      <c r="H121" s="6">
        <f t="shared" si="7"/>
        <v>0.11235955056179769</v>
      </c>
    </row>
    <row r="122" spans="1:8" x14ac:dyDescent="0.3">
      <c r="A122" s="7">
        <f>'Исходные данные'!H122</f>
        <v>42849</v>
      </c>
      <c r="B122" s="6">
        <f>'Исходные данные'!O122</f>
        <v>2.88</v>
      </c>
      <c r="C122" s="6">
        <f>'Исходные данные'!P122</f>
        <v>825100</v>
      </c>
      <c r="D122" s="6">
        <f t="shared" si="5"/>
        <v>1.0577902941478545</v>
      </c>
      <c r="E122" s="6">
        <f t="shared" si="8"/>
        <v>2.8571428571428598E-2</v>
      </c>
      <c r="F122" s="6">
        <f t="shared" si="9"/>
        <v>2.8170876966696439E-2</v>
      </c>
      <c r="G122" s="6">
        <f t="shared" si="6"/>
        <v>13.623259870092435</v>
      </c>
      <c r="H122" s="6">
        <f t="shared" si="7"/>
        <v>0.14232209737827711</v>
      </c>
    </row>
    <row r="123" spans="1:8" x14ac:dyDescent="0.3">
      <c r="A123" s="7">
        <f>'Исходные данные'!H123</f>
        <v>42856</v>
      </c>
      <c r="B123" s="6">
        <f>'Исходные данные'!O123</f>
        <v>2.74</v>
      </c>
      <c r="C123" s="6">
        <f>'Исходные данные'!P123</f>
        <v>1135800</v>
      </c>
      <c r="D123" s="6">
        <f t="shared" si="5"/>
        <v>1.0079579203999789</v>
      </c>
      <c r="E123" s="6">
        <f t="shared" si="8"/>
        <v>-4.8611111111111001E-2</v>
      </c>
      <c r="F123" s="6">
        <f t="shared" si="9"/>
        <v>-4.9832373747875643E-2</v>
      </c>
      <c r="G123" s="6">
        <f t="shared" si="6"/>
        <v>13.942847806425469</v>
      </c>
      <c r="H123" s="6">
        <f t="shared" si="7"/>
        <v>8.9887640449438283E-2</v>
      </c>
    </row>
    <row r="124" spans="1:8" x14ac:dyDescent="0.3">
      <c r="A124" s="7">
        <f>'Исходные данные'!H124</f>
        <v>42863</v>
      </c>
      <c r="B124" s="6">
        <f>'Исходные данные'!O124</f>
        <v>2.72</v>
      </c>
      <c r="C124" s="6">
        <f>'Исходные данные'!P124</f>
        <v>145400</v>
      </c>
      <c r="D124" s="6">
        <f t="shared" si="5"/>
        <v>1.000631880307906</v>
      </c>
      <c r="E124" s="6">
        <f t="shared" si="8"/>
        <v>-7.2992700729927066E-3</v>
      </c>
      <c r="F124" s="6">
        <f t="shared" si="9"/>
        <v>-7.3260400920728977E-3</v>
      </c>
      <c r="G124" s="6">
        <f t="shared" si="6"/>
        <v>11.887243844081556</v>
      </c>
      <c r="H124" s="6">
        <f t="shared" si="7"/>
        <v>8.2397003745318428E-2</v>
      </c>
    </row>
    <row r="125" spans="1:8" x14ac:dyDescent="0.3">
      <c r="A125" s="7">
        <f>'Исходные данные'!H125</f>
        <v>42870</v>
      </c>
      <c r="B125" s="6">
        <f>'Исходные данные'!O125</f>
        <v>2.77</v>
      </c>
      <c r="C125" s="6">
        <f>'Исходные данные'!P125</f>
        <v>438400</v>
      </c>
      <c r="D125" s="6">
        <f t="shared" si="5"/>
        <v>1.0188473201992472</v>
      </c>
      <c r="E125" s="6">
        <f t="shared" si="8"/>
        <v>1.8382352941176405E-2</v>
      </c>
      <c r="F125" s="6">
        <f t="shared" si="9"/>
        <v>1.8215439891341119E-2</v>
      </c>
      <c r="G125" s="6">
        <f t="shared" si="6"/>
        <v>12.990887014615943</v>
      </c>
      <c r="H125" s="6">
        <f t="shared" si="7"/>
        <v>0.10112359550561799</v>
      </c>
    </row>
    <row r="126" spans="1:8" x14ac:dyDescent="0.3">
      <c r="A126" s="7">
        <f>'Исходные данные'!H126</f>
        <v>42877</v>
      </c>
      <c r="B126" s="6">
        <f>'Исходные данные'!O126</f>
        <v>2.64</v>
      </c>
      <c r="C126" s="6">
        <f>'Исходные данные'!P126</f>
        <v>924100</v>
      </c>
      <c r="D126" s="6">
        <f t="shared" si="5"/>
        <v>0.97077891715822484</v>
      </c>
      <c r="E126" s="6">
        <f t="shared" si="8"/>
        <v>-4.6931407942238226E-2</v>
      </c>
      <c r="F126" s="6">
        <f t="shared" si="9"/>
        <v>-4.8068403041022334E-2</v>
      </c>
      <c r="G126" s="6">
        <f t="shared" si="6"/>
        <v>13.736575569876132</v>
      </c>
      <c r="H126" s="6">
        <f t="shared" si="7"/>
        <v>5.2434456928838996E-2</v>
      </c>
    </row>
    <row r="127" spans="1:8" x14ac:dyDescent="0.3">
      <c r="A127" s="7">
        <f>'Исходные данные'!H127</f>
        <v>42884</v>
      </c>
      <c r="B127" s="6">
        <f>'Исходные данные'!O127</f>
        <v>2.64</v>
      </c>
      <c r="C127" s="6">
        <f>'Исходные данные'!P127</f>
        <v>880500</v>
      </c>
      <c r="D127" s="6">
        <f t="shared" si="5"/>
        <v>0.97077891715822484</v>
      </c>
      <c r="E127" s="6">
        <f t="shared" si="8"/>
        <v>0</v>
      </c>
      <c r="F127" s="6">
        <f t="shared" si="9"/>
        <v>0</v>
      </c>
      <c r="G127" s="6">
        <f t="shared" si="6"/>
        <v>13.688245206918397</v>
      </c>
      <c r="H127" s="6">
        <f t="shared" si="7"/>
        <v>5.2434456928838996E-2</v>
      </c>
    </row>
    <row r="128" spans="1:8" x14ac:dyDescent="0.3">
      <c r="A128" s="7">
        <f>'Исходные данные'!H128</f>
        <v>42891</v>
      </c>
      <c r="B128" s="6">
        <f>'Исходные данные'!O128</f>
        <v>2.6</v>
      </c>
      <c r="C128" s="6">
        <f>'Исходные данные'!P128</f>
        <v>971400</v>
      </c>
      <c r="D128" s="6">
        <f t="shared" si="5"/>
        <v>0.95551144502743635</v>
      </c>
      <c r="E128" s="6">
        <f t="shared" si="8"/>
        <v>-1.5151515151515164E-2</v>
      </c>
      <c r="F128" s="6">
        <f t="shared" si="9"/>
        <v>-1.5267472130788421E-2</v>
      </c>
      <c r="G128" s="6">
        <f t="shared" si="6"/>
        <v>13.786493608893782</v>
      </c>
      <c r="H128" s="6">
        <f t="shared" si="7"/>
        <v>3.7453183520599287E-2</v>
      </c>
    </row>
    <row r="129" spans="1:8" x14ac:dyDescent="0.3">
      <c r="A129" s="7">
        <f>'Исходные данные'!H129</f>
        <v>42898</v>
      </c>
      <c r="B129" s="6">
        <f>'Исходные данные'!O129</f>
        <v>2.56</v>
      </c>
      <c r="C129" s="6">
        <f>'Исходные данные'!P129</f>
        <v>241100</v>
      </c>
      <c r="D129" s="6">
        <f t="shared" si="5"/>
        <v>0.94000725849147115</v>
      </c>
      <c r="E129" s="6">
        <f t="shared" si="8"/>
        <v>-1.5384615384615398E-2</v>
      </c>
      <c r="F129" s="6">
        <f t="shared" si="9"/>
        <v>-1.5504186535965312E-2</v>
      </c>
      <c r="G129" s="6">
        <f t="shared" si="6"/>
        <v>12.392967064169262</v>
      </c>
      <c r="H129" s="6">
        <f t="shared" si="7"/>
        <v>2.2471910112359571E-2</v>
      </c>
    </row>
    <row r="130" spans="1:8" x14ac:dyDescent="0.3">
      <c r="A130" s="7">
        <f>'Исходные данные'!H130</f>
        <v>42905</v>
      </c>
      <c r="B130" s="6">
        <f>'Исходные данные'!O130</f>
        <v>2.57</v>
      </c>
      <c r="C130" s="6">
        <f>'Исходные данные'!P130</f>
        <v>770800</v>
      </c>
      <c r="D130" s="6">
        <f t="shared" si="5"/>
        <v>0.94390589890712839</v>
      </c>
      <c r="E130" s="6">
        <f t="shared" si="8"/>
        <v>3.9062499999999167E-3</v>
      </c>
      <c r="F130" s="6">
        <f t="shared" si="9"/>
        <v>3.8986404156573229E-3</v>
      </c>
      <c r="G130" s="6">
        <f t="shared" si="6"/>
        <v>13.555184215522349</v>
      </c>
      <c r="H130" s="6">
        <f t="shared" si="7"/>
        <v>2.6217228464419415E-2</v>
      </c>
    </row>
    <row r="131" spans="1:8" x14ac:dyDescent="0.3">
      <c r="A131" s="7">
        <f>'Исходные данные'!H131</f>
        <v>42912</v>
      </c>
      <c r="B131" s="6">
        <f>'Исходные данные'!O131</f>
        <v>2.5</v>
      </c>
      <c r="C131" s="6">
        <f>'Исходные данные'!P131</f>
        <v>874100</v>
      </c>
      <c r="D131" s="6">
        <f t="shared" ref="D131:D194" si="10">LN(B131)</f>
        <v>0.91629073187415511</v>
      </c>
      <c r="E131" s="6">
        <f t="shared" si="8"/>
        <v>-2.7237354085603051E-2</v>
      </c>
      <c r="F131" s="6">
        <f t="shared" si="9"/>
        <v>-2.7615167032973266E-2</v>
      </c>
      <c r="G131" s="6">
        <f t="shared" ref="G131:G194" si="11">LN(C131)</f>
        <v>13.680950064568579</v>
      </c>
      <c r="H131" s="6">
        <f t="shared" ref="H131:H194" si="12" xml:space="preserve"> (B131 - MIN($B$2:$B$268)) / (MAX($B$2:$B$268) - MIN($B$2:$B$268))</f>
        <v>0</v>
      </c>
    </row>
    <row r="132" spans="1:8" x14ac:dyDescent="0.3">
      <c r="A132" s="7">
        <f>'Исходные данные'!H132</f>
        <v>42919</v>
      </c>
      <c r="B132" s="6">
        <f>'Исходные данные'!O132</f>
        <v>2.79</v>
      </c>
      <c r="C132" s="6">
        <f>'Исходные данные'!P132</f>
        <v>1401700</v>
      </c>
      <c r="D132" s="6">
        <f t="shared" si="10"/>
        <v>1.0260415958332743</v>
      </c>
      <c r="E132" s="6">
        <f t="shared" ref="E132:E195" si="13" xml:space="preserve"> (B132 - B131) / (B131)</f>
        <v>0.11600000000000002</v>
      </c>
      <c r="F132" s="6">
        <f t="shared" ref="F132:F195" si="14">LN(E132+1)</f>
        <v>0.10975086395911929</v>
      </c>
      <c r="G132" s="6">
        <f t="shared" si="11"/>
        <v>14.15319634365115</v>
      </c>
      <c r="H132" s="6">
        <f t="shared" si="12"/>
        <v>0.10861423220973784</v>
      </c>
    </row>
    <row r="133" spans="1:8" x14ac:dyDescent="0.3">
      <c r="A133" s="7">
        <f>'Исходные данные'!H133</f>
        <v>42926</v>
      </c>
      <c r="B133" s="6">
        <f>'Исходные данные'!O133</f>
        <v>3.05</v>
      </c>
      <c r="C133" s="6">
        <f>'Исходные данные'!P133</f>
        <v>1303100</v>
      </c>
      <c r="D133" s="6">
        <f t="shared" si="10"/>
        <v>1.1151415906193203</v>
      </c>
      <c r="E133" s="6">
        <f t="shared" si="13"/>
        <v>9.3189964157706015E-2</v>
      </c>
      <c r="F133" s="6">
        <f t="shared" si="14"/>
        <v>8.909999478604598E-2</v>
      </c>
      <c r="G133" s="6">
        <f t="shared" si="11"/>
        <v>14.080256599132998</v>
      </c>
      <c r="H133" s="6">
        <f t="shared" si="12"/>
        <v>0.20599250936329583</v>
      </c>
    </row>
    <row r="134" spans="1:8" x14ac:dyDescent="0.3">
      <c r="A134" s="7">
        <f>'Исходные данные'!H134</f>
        <v>42933</v>
      </c>
      <c r="B134" s="6">
        <f>'Исходные данные'!O134</f>
        <v>2.95</v>
      </c>
      <c r="C134" s="6">
        <f>'Исходные данные'!P134</f>
        <v>782700</v>
      </c>
      <c r="D134" s="6">
        <f t="shared" si="10"/>
        <v>1.0818051703517284</v>
      </c>
      <c r="E134" s="6">
        <f t="shared" si="13"/>
        <v>-3.2786885245901523E-2</v>
      </c>
      <c r="F134" s="6">
        <f t="shared" si="14"/>
        <v>-3.3336420267591718E-2</v>
      </c>
      <c r="G134" s="6">
        <f t="shared" si="11"/>
        <v>13.570504759792929</v>
      </c>
      <c r="H134" s="6">
        <f t="shared" si="12"/>
        <v>0.16853932584269671</v>
      </c>
    </row>
    <row r="135" spans="1:8" x14ac:dyDescent="0.3">
      <c r="A135" s="7">
        <f>'Исходные данные'!H135</f>
        <v>42940</v>
      </c>
      <c r="B135" s="6">
        <f>'Исходные данные'!O135</f>
        <v>2.93</v>
      </c>
      <c r="C135" s="6">
        <f>'Исходные данные'!P135</f>
        <v>308400</v>
      </c>
      <c r="D135" s="6">
        <f t="shared" si="10"/>
        <v>1.0750024230289761</v>
      </c>
      <c r="E135" s="6">
        <f t="shared" si="13"/>
        <v>-6.7796610169491584E-3</v>
      </c>
      <c r="F135" s="6">
        <f t="shared" si="14"/>
        <v>-6.8027473227525231E-3</v>
      </c>
      <c r="G135" s="6">
        <f t="shared" si="11"/>
        <v>12.639152920671311</v>
      </c>
      <c r="H135" s="6">
        <f t="shared" si="12"/>
        <v>0.16104868913857684</v>
      </c>
    </row>
    <row r="136" spans="1:8" x14ac:dyDescent="0.3">
      <c r="A136" s="7">
        <f>'Исходные данные'!H136</f>
        <v>42947</v>
      </c>
      <c r="B136" s="6">
        <f>'Исходные данные'!O136</f>
        <v>3.06</v>
      </c>
      <c r="C136" s="6">
        <f>'Исходные данные'!P136</f>
        <v>463600</v>
      </c>
      <c r="D136" s="6">
        <f t="shared" si="10"/>
        <v>1.1184149159642893</v>
      </c>
      <c r="E136" s="6">
        <f t="shared" si="13"/>
        <v>4.4368600682593816E-2</v>
      </c>
      <c r="F136" s="6">
        <f t="shared" si="14"/>
        <v>4.3412492935313463E-2</v>
      </c>
      <c r="G136" s="6">
        <f t="shared" si="11"/>
        <v>13.046777390447733</v>
      </c>
      <c r="H136" s="6">
        <f t="shared" si="12"/>
        <v>0.20973782771535582</v>
      </c>
    </row>
    <row r="137" spans="1:8" x14ac:dyDescent="0.3">
      <c r="A137" s="7">
        <f>'Исходные данные'!H137</f>
        <v>42954</v>
      </c>
      <c r="B137" s="6">
        <f>'Исходные данные'!O137</f>
        <v>3.08</v>
      </c>
      <c r="C137" s="6">
        <f>'Исходные данные'!P137</f>
        <v>651200</v>
      </c>
      <c r="D137" s="6">
        <f t="shared" si="10"/>
        <v>1.1249295969854831</v>
      </c>
      <c r="E137" s="6">
        <f t="shared" si="13"/>
        <v>6.5359477124183061E-3</v>
      </c>
      <c r="F137" s="6">
        <f t="shared" si="14"/>
        <v>6.5146810211936723E-3</v>
      </c>
      <c r="G137" s="6">
        <f t="shared" si="11"/>
        <v>13.386572093670468</v>
      </c>
      <c r="H137" s="6">
        <f t="shared" si="12"/>
        <v>0.21722846441947569</v>
      </c>
    </row>
    <row r="138" spans="1:8" x14ac:dyDescent="0.3">
      <c r="A138" s="7">
        <f>'Исходные данные'!H138</f>
        <v>42961</v>
      </c>
      <c r="B138" s="6">
        <f>'Исходные данные'!O138</f>
        <v>3.05</v>
      </c>
      <c r="C138" s="6">
        <f>'Исходные данные'!P138</f>
        <v>450300</v>
      </c>
      <c r="D138" s="6">
        <f t="shared" si="10"/>
        <v>1.1151415906193203</v>
      </c>
      <c r="E138" s="6">
        <f t="shared" si="13"/>
        <v>-9.7402597402598216E-3</v>
      </c>
      <c r="F138" s="6">
        <f t="shared" si="14"/>
        <v>-9.7880063661629317E-3</v>
      </c>
      <c r="G138" s="6">
        <f t="shared" si="11"/>
        <v>13.017669306289664</v>
      </c>
      <c r="H138" s="6">
        <f t="shared" si="12"/>
        <v>0.20599250936329583</v>
      </c>
    </row>
    <row r="139" spans="1:8" x14ac:dyDescent="0.3">
      <c r="A139" s="7">
        <f>'Исходные данные'!H139</f>
        <v>42968</v>
      </c>
      <c r="B139" s="6">
        <f>'Исходные данные'!O139</f>
        <v>2.97</v>
      </c>
      <c r="C139" s="6">
        <f>'Исходные данные'!P139</f>
        <v>304900</v>
      </c>
      <c r="D139" s="6">
        <f t="shared" si="10"/>
        <v>1.0885619528146082</v>
      </c>
      <c r="E139" s="6">
        <f t="shared" si="13"/>
        <v>-2.622950819672119E-2</v>
      </c>
      <c r="F139" s="6">
        <f t="shared" si="14"/>
        <v>-2.6579637804711898E-2</v>
      </c>
      <c r="G139" s="6">
        <f t="shared" si="11"/>
        <v>12.627739132976346</v>
      </c>
      <c r="H139" s="6">
        <f t="shared" si="12"/>
        <v>0.17602996254681655</v>
      </c>
    </row>
    <row r="140" spans="1:8" x14ac:dyDescent="0.3">
      <c r="A140" s="7">
        <f>'Исходные данные'!H140</f>
        <v>42975</v>
      </c>
      <c r="B140" s="6">
        <f>'Исходные данные'!O140</f>
        <v>2.9</v>
      </c>
      <c r="C140" s="6">
        <f>'Исходные данные'!P140</f>
        <v>5782800</v>
      </c>
      <c r="D140" s="6">
        <f t="shared" si="10"/>
        <v>1.0647107369924282</v>
      </c>
      <c r="E140" s="6">
        <f t="shared" si="13"/>
        <v>-2.3569023569023663E-2</v>
      </c>
      <c r="F140" s="6">
        <f t="shared" si="14"/>
        <v>-2.3851215822180024E-2</v>
      </c>
      <c r="G140" s="6">
        <f t="shared" si="11"/>
        <v>15.570398552416425</v>
      </c>
      <c r="H140" s="6">
        <f t="shared" si="12"/>
        <v>0.14981273408239698</v>
      </c>
    </row>
    <row r="141" spans="1:8" x14ac:dyDescent="0.3">
      <c r="A141" s="7">
        <f>'Исходные данные'!H141</f>
        <v>42982</v>
      </c>
      <c r="B141" s="6">
        <f>'Исходные данные'!O141</f>
        <v>3.05</v>
      </c>
      <c r="C141" s="6">
        <f>'Исходные данные'!P141</f>
        <v>914000</v>
      </c>
      <c r="D141" s="6">
        <f t="shared" si="10"/>
        <v>1.1151415906193203</v>
      </c>
      <c r="E141" s="6">
        <f t="shared" si="13"/>
        <v>5.1724137931034454E-2</v>
      </c>
      <c r="F141" s="6">
        <f t="shared" si="14"/>
        <v>5.0430853626891904E-2</v>
      </c>
      <c r="G141" s="6">
        <f t="shared" si="11"/>
        <v>13.725585850436287</v>
      </c>
      <c r="H141" s="6">
        <f t="shared" si="12"/>
        <v>0.20599250936329583</v>
      </c>
    </row>
    <row r="142" spans="1:8" x14ac:dyDescent="0.3">
      <c r="A142" s="7">
        <f>'Исходные данные'!H142</f>
        <v>42989</v>
      </c>
      <c r="B142" s="6">
        <f>'Исходные данные'!O142</f>
        <v>3.12</v>
      </c>
      <c r="C142" s="6">
        <f>'Исходные данные'!P142</f>
        <v>592000</v>
      </c>
      <c r="D142" s="6">
        <f t="shared" si="10"/>
        <v>1.1378330018213911</v>
      </c>
      <c r="E142" s="6">
        <f t="shared" si="13"/>
        <v>2.2950819672131244E-2</v>
      </c>
      <c r="F142" s="6">
        <f t="shared" si="14"/>
        <v>2.2691411202070886E-2</v>
      </c>
      <c r="G142" s="6">
        <f t="shared" si="11"/>
        <v>13.291261913866142</v>
      </c>
      <c r="H142" s="6">
        <f t="shared" si="12"/>
        <v>0.2322097378277154</v>
      </c>
    </row>
    <row r="143" spans="1:8" x14ac:dyDescent="0.3">
      <c r="A143" s="7">
        <f>'Исходные данные'!H143</f>
        <v>42996</v>
      </c>
      <c r="B143" s="6">
        <f>'Исходные данные'!O143</f>
        <v>3.01</v>
      </c>
      <c r="C143" s="6">
        <f>'Исходные данные'!P143</f>
        <v>539000</v>
      </c>
      <c r="D143" s="6">
        <f t="shared" si="10"/>
        <v>1.1019400787607843</v>
      </c>
      <c r="E143" s="6">
        <f t="shared" si="13"/>
        <v>-3.525641025641036E-2</v>
      </c>
      <c r="F143" s="6">
        <f t="shared" si="14"/>
        <v>-3.5892923060606728E-2</v>
      </c>
      <c r="G143" s="6">
        <f t="shared" si="11"/>
        <v>13.197470849891134</v>
      </c>
      <c r="H143" s="6">
        <f t="shared" si="12"/>
        <v>0.19101123595505609</v>
      </c>
    </row>
    <row r="144" spans="1:8" x14ac:dyDescent="0.3">
      <c r="A144" s="7">
        <f>'Исходные данные'!H144</f>
        <v>43003</v>
      </c>
      <c r="B144" s="6">
        <f>'Исходные данные'!O144</f>
        <v>3.06</v>
      </c>
      <c r="C144" s="6">
        <f>'Исходные данные'!P144</f>
        <v>569800</v>
      </c>
      <c r="D144" s="6">
        <f t="shared" si="10"/>
        <v>1.1184149159642893</v>
      </c>
      <c r="E144" s="6">
        <f t="shared" si="13"/>
        <v>1.6611295681063211E-2</v>
      </c>
      <c r="F144" s="6">
        <f t="shared" si="14"/>
        <v>1.6474837203505042E-2</v>
      </c>
      <c r="G144" s="6">
        <f t="shared" si="11"/>
        <v>13.253040701045945</v>
      </c>
      <c r="H144" s="6">
        <f t="shared" si="12"/>
        <v>0.20973782771535582</v>
      </c>
    </row>
    <row r="145" spans="1:8" x14ac:dyDescent="0.3">
      <c r="A145" s="7">
        <f>'Исходные данные'!H145</f>
        <v>43010</v>
      </c>
      <c r="B145" s="6">
        <f>'Исходные данные'!O145</f>
        <v>2.98</v>
      </c>
      <c r="C145" s="6">
        <f>'Исходные данные'!P145</f>
        <v>285200</v>
      </c>
      <c r="D145" s="6">
        <f t="shared" si="10"/>
        <v>1.091923300517313</v>
      </c>
      <c r="E145" s="6">
        <f t="shared" si="13"/>
        <v>-2.6143790849673224E-2</v>
      </c>
      <c r="F145" s="6">
        <f t="shared" si="14"/>
        <v>-2.6491615446976341E-2</v>
      </c>
      <c r="G145" s="6">
        <f t="shared" si="11"/>
        <v>12.560945967522278</v>
      </c>
      <c r="H145" s="6">
        <f t="shared" si="12"/>
        <v>0.1797752808988764</v>
      </c>
    </row>
    <row r="146" spans="1:8" x14ac:dyDescent="0.3">
      <c r="A146" s="7">
        <f>'Исходные данные'!H146</f>
        <v>43017</v>
      </c>
      <c r="B146" s="6">
        <f>'Исходные данные'!O146</f>
        <v>3</v>
      </c>
      <c r="C146" s="6">
        <f>'Исходные данные'!P146</f>
        <v>698800</v>
      </c>
      <c r="D146" s="6">
        <f t="shared" si="10"/>
        <v>1.0986122886681098</v>
      </c>
      <c r="E146" s="6">
        <f t="shared" si="13"/>
        <v>6.7114093959731603E-3</v>
      </c>
      <c r="F146" s="6">
        <f t="shared" si="14"/>
        <v>6.6889881507967101E-3</v>
      </c>
      <c r="G146" s="6">
        <f t="shared" si="11"/>
        <v>13.457119857242038</v>
      </c>
      <c r="H146" s="6">
        <f t="shared" si="12"/>
        <v>0.18726591760299627</v>
      </c>
    </row>
    <row r="147" spans="1:8" x14ac:dyDescent="0.3">
      <c r="A147" s="7">
        <f>'Исходные данные'!H147</f>
        <v>43024</v>
      </c>
      <c r="B147" s="6">
        <f>'Исходные данные'!O147</f>
        <v>2.98</v>
      </c>
      <c r="C147" s="6">
        <f>'Исходные данные'!P147</f>
        <v>944100</v>
      </c>
      <c r="D147" s="6">
        <f t="shared" si="10"/>
        <v>1.091923300517313</v>
      </c>
      <c r="E147" s="6">
        <f t="shared" si="13"/>
        <v>-6.6666666666666723E-3</v>
      </c>
      <c r="F147" s="6">
        <f t="shared" si="14"/>
        <v>-6.688988150796652E-3</v>
      </c>
      <c r="G147" s="6">
        <f t="shared" si="11"/>
        <v>13.757987371720608</v>
      </c>
      <c r="H147" s="6">
        <f t="shared" si="12"/>
        <v>0.1797752808988764</v>
      </c>
    </row>
    <row r="148" spans="1:8" x14ac:dyDescent="0.3">
      <c r="A148" s="7">
        <f>'Исходные данные'!H148</f>
        <v>43031</v>
      </c>
      <c r="B148" s="6">
        <f>'Исходные данные'!O148</f>
        <v>2.93</v>
      </c>
      <c r="C148" s="6">
        <f>'Исходные данные'!P148</f>
        <v>835200</v>
      </c>
      <c r="D148" s="6">
        <f t="shared" si="10"/>
        <v>1.0750024230289761</v>
      </c>
      <c r="E148" s="6">
        <f t="shared" si="13"/>
        <v>-1.6778523489932827E-2</v>
      </c>
      <c r="F148" s="6">
        <f t="shared" si="14"/>
        <v>-1.6920877488337063E-2</v>
      </c>
      <c r="G148" s="6">
        <f t="shared" si="11"/>
        <v>13.635426496110512</v>
      </c>
      <c r="H148" s="6">
        <f t="shared" si="12"/>
        <v>0.16104868913857684</v>
      </c>
    </row>
    <row r="149" spans="1:8" x14ac:dyDescent="0.3">
      <c r="A149" s="7">
        <f>'Исходные данные'!H149</f>
        <v>43038</v>
      </c>
      <c r="B149" s="6">
        <f>'Исходные данные'!O149</f>
        <v>2.94</v>
      </c>
      <c r="C149" s="6">
        <f>'Исходные данные'!P149</f>
        <v>280100</v>
      </c>
      <c r="D149" s="6">
        <f t="shared" si="10"/>
        <v>1.0784095813505903</v>
      </c>
      <c r="E149" s="6">
        <f t="shared" si="13"/>
        <v>3.4129692832763777E-3</v>
      </c>
      <c r="F149" s="6">
        <f t="shared" si="14"/>
        <v>3.4071583216141346E-3</v>
      </c>
      <c r="G149" s="6">
        <f t="shared" si="11"/>
        <v>12.5429019612482</v>
      </c>
      <c r="H149" s="6">
        <f t="shared" si="12"/>
        <v>0.16479400749063669</v>
      </c>
    </row>
    <row r="150" spans="1:8" x14ac:dyDescent="0.3">
      <c r="A150" s="7">
        <f>'Исходные данные'!H150</f>
        <v>43045</v>
      </c>
      <c r="B150" s="6">
        <f>'Исходные данные'!O150</f>
        <v>2.91</v>
      </c>
      <c r="C150" s="6">
        <f>'Исходные данные'!P150</f>
        <v>314200</v>
      </c>
      <c r="D150" s="6">
        <f t="shared" si="10"/>
        <v>1.0681530811834012</v>
      </c>
      <c r="E150" s="6">
        <f t="shared" si="13"/>
        <v>-1.0204081632652994E-2</v>
      </c>
      <c r="F150" s="6">
        <f t="shared" si="14"/>
        <v>-1.0256500167188997E-2</v>
      </c>
      <c r="G150" s="6">
        <f t="shared" si="11"/>
        <v>12.657785004803658</v>
      </c>
      <c r="H150" s="6">
        <f t="shared" si="12"/>
        <v>0.153558052434457</v>
      </c>
    </row>
    <row r="151" spans="1:8" x14ac:dyDescent="0.3">
      <c r="A151" s="7">
        <f>'Исходные данные'!H151</f>
        <v>43052</v>
      </c>
      <c r="B151" s="6">
        <f>'Исходные данные'!O151</f>
        <v>2.84</v>
      </c>
      <c r="C151" s="6">
        <f>'Исходные данные'!P151</f>
        <v>494100</v>
      </c>
      <c r="D151" s="6">
        <f t="shared" si="10"/>
        <v>1.0438040521731147</v>
      </c>
      <c r="E151" s="6">
        <f t="shared" si="13"/>
        <v>-2.4054982817869511E-2</v>
      </c>
      <c r="F151" s="6">
        <f t="shared" si="14"/>
        <v>-2.4349029010286613E-2</v>
      </c>
      <c r="G151" s="6">
        <f t="shared" si="11"/>
        <v>13.110493204833841</v>
      </c>
      <c r="H151" s="6">
        <f t="shared" si="12"/>
        <v>0.1273408239700374</v>
      </c>
    </row>
    <row r="152" spans="1:8" x14ac:dyDescent="0.3">
      <c r="A152" s="7">
        <f>'Исходные данные'!H152</f>
        <v>43059</v>
      </c>
      <c r="B152" s="6">
        <f>'Исходные данные'!O152</f>
        <v>2.82</v>
      </c>
      <c r="C152" s="6">
        <f>'Исходные данные'!P152</f>
        <v>561100</v>
      </c>
      <c r="D152" s="6">
        <f t="shared" si="10"/>
        <v>1.0367368849500223</v>
      </c>
      <c r="E152" s="6">
        <f t="shared" si="13"/>
        <v>-7.0422535211267668E-3</v>
      </c>
      <c r="F152" s="6">
        <f t="shared" si="14"/>
        <v>-7.067167223092443E-3</v>
      </c>
      <c r="G152" s="6">
        <f t="shared" si="11"/>
        <v>13.237654421739064</v>
      </c>
      <c r="H152" s="6">
        <f t="shared" si="12"/>
        <v>0.11985018726591755</v>
      </c>
    </row>
    <row r="153" spans="1:8" x14ac:dyDescent="0.3">
      <c r="A153" s="7">
        <f>'Исходные данные'!H153</f>
        <v>43066</v>
      </c>
      <c r="B153" s="6">
        <f>'Исходные данные'!O153</f>
        <v>2.78</v>
      </c>
      <c r="C153" s="6">
        <f>'Исходные данные'!P153</f>
        <v>574500</v>
      </c>
      <c r="D153" s="6">
        <f t="shared" si="10"/>
        <v>1.0224509277025455</v>
      </c>
      <c r="E153" s="6">
        <f t="shared" si="13"/>
        <v>-1.4184397163120581E-2</v>
      </c>
      <c r="F153" s="6">
        <f t="shared" si="14"/>
        <v>-1.4285957247476541E-2</v>
      </c>
      <c r="G153" s="6">
        <f t="shared" si="11"/>
        <v>13.261255376270947</v>
      </c>
      <c r="H153" s="6">
        <f t="shared" si="12"/>
        <v>0.10486891385767783</v>
      </c>
    </row>
    <row r="154" spans="1:8" x14ac:dyDescent="0.3">
      <c r="A154" s="7">
        <f>'Исходные данные'!H154</f>
        <v>43073</v>
      </c>
      <c r="B154" s="6">
        <f>'Исходные данные'!O154</f>
        <v>2.85</v>
      </c>
      <c r="C154" s="6">
        <f>'Исходные данные'!P154</f>
        <v>600200</v>
      </c>
      <c r="D154" s="6">
        <f t="shared" si="10"/>
        <v>1.0473189942805592</v>
      </c>
      <c r="E154" s="6">
        <f t="shared" si="13"/>
        <v>2.5179856115108017E-2</v>
      </c>
      <c r="F154" s="6">
        <f t="shared" si="14"/>
        <v>2.4868066578013524E-2</v>
      </c>
      <c r="G154" s="6">
        <f t="shared" si="11"/>
        <v>13.305018211988404</v>
      </c>
      <c r="H154" s="6">
        <f t="shared" si="12"/>
        <v>0.13108614232209742</v>
      </c>
    </row>
    <row r="155" spans="1:8" x14ac:dyDescent="0.3">
      <c r="A155" s="7">
        <f>'Исходные данные'!H155</f>
        <v>43080</v>
      </c>
      <c r="B155" s="6">
        <f>'Исходные данные'!O155</f>
        <v>2.81</v>
      </c>
      <c r="C155" s="6">
        <f>'Исходные данные'!P155</f>
        <v>399000</v>
      </c>
      <c r="D155" s="6">
        <f t="shared" si="10"/>
        <v>1.0331844833456545</v>
      </c>
      <c r="E155" s="6">
        <f t="shared" si="13"/>
        <v>-1.4035087719298258E-2</v>
      </c>
      <c r="F155" s="6">
        <f t="shared" si="14"/>
        <v>-1.4134510934904806E-2</v>
      </c>
      <c r="G155" s="6">
        <f t="shared" si="11"/>
        <v>12.896716695872</v>
      </c>
      <c r="H155" s="6">
        <f t="shared" si="12"/>
        <v>0.1161048689138577</v>
      </c>
    </row>
    <row r="156" spans="1:8" x14ac:dyDescent="0.3">
      <c r="A156" s="7">
        <f>'Исходные данные'!H156</f>
        <v>43087</v>
      </c>
      <c r="B156" s="6">
        <f>'Исходные данные'!O156</f>
        <v>2.78</v>
      </c>
      <c r="C156" s="6">
        <f>'Исходные данные'!P156</f>
        <v>652900</v>
      </c>
      <c r="D156" s="6">
        <f t="shared" si="10"/>
        <v>1.0224509277025455</v>
      </c>
      <c r="E156" s="6">
        <f t="shared" si="13"/>
        <v>-1.0676156583629982E-2</v>
      </c>
      <c r="F156" s="6">
        <f t="shared" si="14"/>
        <v>-1.0733555643108777E-2</v>
      </c>
      <c r="G156" s="6">
        <f t="shared" si="11"/>
        <v>13.389179257174725</v>
      </c>
      <c r="H156" s="6">
        <f t="shared" si="12"/>
        <v>0.10486891385767783</v>
      </c>
    </row>
    <row r="157" spans="1:8" x14ac:dyDescent="0.3">
      <c r="A157" s="7">
        <f>'Исходные данные'!H157</f>
        <v>43094</v>
      </c>
      <c r="B157" s="6">
        <f>'Исходные данные'!O157</f>
        <v>2.7</v>
      </c>
      <c r="C157" s="6">
        <f>'Исходные данные'!P157</f>
        <v>1419100</v>
      </c>
      <c r="D157" s="6">
        <f t="shared" si="10"/>
        <v>0.99325177301028345</v>
      </c>
      <c r="E157" s="6">
        <f t="shared" si="13"/>
        <v>-2.8776978417266053E-2</v>
      </c>
      <c r="F157" s="6">
        <f t="shared" si="14"/>
        <v>-2.9199154692262124E-2</v>
      </c>
      <c r="G157" s="6">
        <f t="shared" si="11"/>
        <v>14.165533425822629</v>
      </c>
      <c r="H157" s="6">
        <f t="shared" si="12"/>
        <v>7.4906367041198574E-2</v>
      </c>
    </row>
    <row r="158" spans="1:8" x14ac:dyDescent="0.3">
      <c r="A158" s="7">
        <f>'Исходные данные'!H158</f>
        <v>43101</v>
      </c>
      <c r="B158" s="6">
        <f>'Исходные данные'!O158</f>
        <v>2.75</v>
      </c>
      <c r="C158" s="6">
        <f>'Исходные данные'!P158</f>
        <v>332900</v>
      </c>
      <c r="D158" s="6">
        <f t="shared" si="10"/>
        <v>1.0116009116784799</v>
      </c>
      <c r="E158" s="6">
        <f t="shared" si="13"/>
        <v>1.8518518518518452E-2</v>
      </c>
      <c r="F158" s="6">
        <f t="shared" si="14"/>
        <v>1.8349138668196398E-2</v>
      </c>
      <c r="G158" s="6">
        <f t="shared" si="11"/>
        <v>12.715597423563116</v>
      </c>
      <c r="H158" s="6">
        <f t="shared" si="12"/>
        <v>9.3632958801498134E-2</v>
      </c>
    </row>
    <row r="159" spans="1:8" x14ac:dyDescent="0.3">
      <c r="A159" s="7">
        <f>'Исходные данные'!H159</f>
        <v>43108</v>
      </c>
      <c r="B159" s="6">
        <f>'Исходные данные'!O159</f>
        <v>2.79</v>
      </c>
      <c r="C159" s="6">
        <f>'Исходные данные'!P159</f>
        <v>279900</v>
      </c>
      <c r="D159" s="6">
        <f t="shared" si="10"/>
        <v>1.0260415958332743</v>
      </c>
      <c r="E159" s="6">
        <f t="shared" si="13"/>
        <v>1.4545454545454558E-2</v>
      </c>
      <c r="F159" s="6">
        <f t="shared" si="14"/>
        <v>1.4440684154794428E-2</v>
      </c>
      <c r="G159" s="6">
        <f t="shared" si="11"/>
        <v>12.542187675503545</v>
      </c>
      <c r="H159" s="6">
        <f t="shared" si="12"/>
        <v>0.10861423220973784</v>
      </c>
    </row>
    <row r="160" spans="1:8" x14ac:dyDescent="0.3">
      <c r="A160" s="7">
        <f>'Исходные данные'!H160</f>
        <v>43115</v>
      </c>
      <c r="B160" s="6">
        <f>'Исходные данные'!O160</f>
        <v>3</v>
      </c>
      <c r="C160" s="6">
        <f>'Исходные данные'!P160</f>
        <v>1337800</v>
      </c>
      <c r="D160" s="6">
        <f t="shared" si="10"/>
        <v>1.0986122886681098</v>
      </c>
      <c r="E160" s="6">
        <f t="shared" si="13"/>
        <v>7.5268817204301064E-2</v>
      </c>
      <c r="F160" s="6">
        <f t="shared" si="14"/>
        <v>7.2570692834835374E-2</v>
      </c>
      <c r="G160" s="6">
        <f t="shared" si="11"/>
        <v>14.106537031666445</v>
      </c>
      <c r="H160" s="6">
        <f t="shared" si="12"/>
        <v>0.18726591760299627</v>
      </c>
    </row>
    <row r="161" spans="1:8" x14ac:dyDescent="0.3">
      <c r="A161" s="7">
        <f>'Исходные данные'!H161</f>
        <v>43122</v>
      </c>
      <c r="B161" s="6">
        <f>'Исходные данные'!O161</f>
        <v>3.08</v>
      </c>
      <c r="C161" s="6">
        <f>'Исходные данные'!P161</f>
        <v>5971100</v>
      </c>
      <c r="D161" s="6">
        <f t="shared" si="10"/>
        <v>1.1249295969854831</v>
      </c>
      <c r="E161" s="6">
        <f t="shared" si="13"/>
        <v>2.6666666666666689E-2</v>
      </c>
      <c r="F161" s="6">
        <f t="shared" si="14"/>
        <v>2.6317308317373358E-2</v>
      </c>
      <c r="G161" s="6">
        <f t="shared" si="11"/>
        <v>15.602441723002356</v>
      </c>
      <c r="H161" s="6">
        <f t="shared" si="12"/>
        <v>0.21722846441947569</v>
      </c>
    </row>
    <row r="162" spans="1:8" x14ac:dyDescent="0.3">
      <c r="A162" s="7">
        <f>'Исходные данные'!H162</f>
        <v>43129</v>
      </c>
      <c r="B162" s="6">
        <f>'Исходные данные'!O162</f>
        <v>2.99</v>
      </c>
      <c r="C162" s="6">
        <f>'Исходные данные'!P162</f>
        <v>1925300</v>
      </c>
      <c r="D162" s="6">
        <f t="shared" si="10"/>
        <v>1.0952733874025951</v>
      </c>
      <c r="E162" s="6">
        <f t="shared" si="13"/>
        <v>-2.9220779220779175E-2</v>
      </c>
      <c r="F162" s="6">
        <f t="shared" si="14"/>
        <v>-2.9656209582887966E-2</v>
      </c>
      <c r="G162" s="6">
        <f t="shared" si="11"/>
        <v>14.470592357717427</v>
      </c>
      <c r="H162" s="6">
        <f t="shared" si="12"/>
        <v>0.18352059925093642</v>
      </c>
    </row>
    <row r="163" spans="1:8" x14ac:dyDescent="0.3">
      <c r="A163" s="7">
        <f>'Исходные данные'!H163</f>
        <v>43136</v>
      </c>
      <c r="B163" s="6">
        <f>'Исходные данные'!O163</f>
        <v>2.83</v>
      </c>
      <c r="C163" s="6">
        <f>'Исходные данные'!P163</f>
        <v>1441900</v>
      </c>
      <c r="D163" s="6">
        <f t="shared" si="10"/>
        <v>1.0402767116551463</v>
      </c>
      <c r="E163" s="6">
        <f t="shared" si="13"/>
        <v>-5.351170568561877E-2</v>
      </c>
      <c r="F163" s="6">
        <f t="shared" si="14"/>
        <v>-5.4996675747448882E-2</v>
      </c>
      <c r="G163" s="6">
        <f t="shared" si="11"/>
        <v>14.181472246294739</v>
      </c>
      <c r="H163" s="6">
        <f t="shared" si="12"/>
        <v>0.12359550561797755</v>
      </c>
    </row>
    <row r="164" spans="1:8" x14ac:dyDescent="0.3">
      <c r="A164" s="7">
        <f>'Исходные данные'!H164</f>
        <v>43143</v>
      </c>
      <c r="B164" s="6">
        <f>'Исходные данные'!O164</f>
        <v>2.91</v>
      </c>
      <c r="C164" s="6">
        <f>'Исходные данные'!P164</f>
        <v>535200</v>
      </c>
      <c r="D164" s="6">
        <f t="shared" si="10"/>
        <v>1.0681530811834012</v>
      </c>
      <c r="E164" s="6">
        <f t="shared" si="13"/>
        <v>2.8268551236749141E-2</v>
      </c>
      <c r="F164" s="6">
        <f t="shared" si="14"/>
        <v>2.7876369528254868E-2</v>
      </c>
      <c r="G164" s="6">
        <f t="shared" si="11"/>
        <v>13.190395787796156</v>
      </c>
      <c r="H164" s="6">
        <f t="shared" si="12"/>
        <v>0.153558052434457</v>
      </c>
    </row>
    <row r="165" spans="1:8" x14ac:dyDescent="0.3">
      <c r="A165" s="7">
        <f>'Исходные данные'!H165</f>
        <v>43150</v>
      </c>
      <c r="B165" s="6">
        <f>'Исходные данные'!O165</f>
        <v>2.89</v>
      </c>
      <c r="C165" s="6">
        <f>'Исходные данные'!P165</f>
        <v>316500</v>
      </c>
      <c r="D165" s="6">
        <f t="shared" si="10"/>
        <v>1.0612565021243408</v>
      </c>
      <c r="E165" s="6">
        <f t="shared" si="13"/>
        <v>-6.8728522336769819E-3</v>
      </c>
      <c r="F165" s="6">
        <f t="shared" si="14"/>
        <v>-6.8965790590603286E-3</v>
      </c>
      <c r="G165" s="6">
        <f t="shared" si="11"/>
        <v>12.665078520566368</v>
      </c>
      <c r="H165" s="6">
        <f t="shared" si="12"/>
        <v>0.14606741573033713</v>
      </c>
    </row>
    <row r="166" spans="1:8" x14ac:dyDescent="0.3">
      <c r="A166" s="7">
        <f>'Исходные данные'!H166</f>
        <v>43157</v>
      </c>
      <c r="B166" s="6">
        <f>'Исходные данные'!O166</f>
        <v>2.84</v>
      </c>
      <c r="C166" s="6">
        <f>'Исходные данные'!P166</f>
        <v>382100</v>
      </c>
      <c r="D166" s="6">
        <f t="shared" si="10"/>
        <v>1.0438040521731147</v>
      </c>
      <c r="E166" s="6">
        <f t="shared" si="13"/>
        <v>-1.7301038062283829E-2</v>
      </c>
      <c r="F166" s="6">
        <f t="shared" si="14"/>
        <v>-1.7452449951226166E-2</v>
      </c>
      <c r="G166" s="6">
        <f t="shared" si="11"/>
        <v>12.853437633434991</v>
      </c>
      <c r="H166" s="6">
        <f t="shared" si="12"/>
        <v>0.1273408239700374</v>
      </c>
    </row>
    <row r="167" spans="1:8" x14ac:dyDescent="0.3">
      <c r="A167" s="7">
        <f>'Исходные данные'!H167</f>
        <v>43164</v>
      </c>
      <c r="B167" s="6">
        <f>'Исходные данные'!O167</f>
        <v>2.86</v>
      </c>
      <c r="C167" s="6">
        <f>'Исходные данные'!P167</f>
        <v>454000</v>
      </c>
      <c r="D167" s="6">
        <f t="shared" si="10"/>
        <v>1.0508216248317612</v>
      </c>
      <c r="E167" s="6">
        <f t="shared" si="13"/>
        <v>7.0422535211267668E-3</v>
      </c>
      <c r="F167" s="6">
        <f t="shared" si="14"/>
        <v>7.0175726586465398E-3</v>
      </c>
      <c r="G167" s="6">
        <f t="shared" si="11"/>
        <v>13.025852477023484</v>
      </c>
      <c r="H167" s="6">
        <f t="shared" si="12"/>
        <v>0.13483146067415727</v>
      </c>
    </row>
    <row r="168" spans="1:8" x14ac:dyDescent="0.3">
      <c r="A168" s="7">
        <f>'Исходные данные'!H168</f>
        <v>43171</v>
      </c>
      <c r="B168" s="6">
        <f>'Исходные данные'!O168</f>
        <v>2.87</v>
      </c>
      <c r="C168" s="6">
        <f>'Исходные данные'!P168</f>
        <v>869500</v>
      </c>
      <c r="D168" s="6">
        <f t="shared" si="10"/>
        <v>1.0543120297715298</v>
      </c>
      <c r="E168" s="6">
        <f t="shared" si="13"/>
        <v>3.4965034965035776E-3</v>
      </c>
      <c r="F168" s="6">
        <f t="shared" si="14"/>
        <v>3.4904049397685676E-3</v>
      </c>
      <c r="G168" s="6">
        <f t="shared" si="11"/>
        <v>13.675673612776475</v>
      </c>
      <c r="H168" s="6">
        <f t="shared" si="12"/>
        <v>0.13857677902621726</v>
      </c>
    </row>
    <row r="169" spans="1:8" x14ac:dyDescent="0.3">
      <c r="A169" s="7">
        <f>'Исходные данные'!H169</f>
        <v>43178</v>
      </c>
      <c r="B169" s="6">
        <f>'Исходные данные'!O169</f>
        <v>2.86</v>
      </c>
      <c r="C169" s="6">
        <f>'Исходные данные'!P169</f>
        <v>446800</v>
      </c>
      <c r="D169" s="6">
        <f t="shared" si="10"/>
        <v>1.0508216248317612</v>
      </c>
      <c r="E169" s="6">
        <f t="shared" si="13"/>
        <v>-3.4843205574913694E-3</v>
      </c>
      <c r="F169" s="6">
        <f t="shared" si="14"/>
        <v>-3.4904049397686022E-3</v>
      </c>
      <c r="G169" s="6">
        <f t="shared" si="11"/>
        <v>13.009866346177184</v>
      </c>
      <c r="H169" s="6">
        <f t="shared" si="12"/>
        <v>0.13483146067415727</v>
      </c>
    </row>
    <row r="170" spans="1:8" x14ac:dyDescent="0.3">
      <c r="A170" s="7">
        <f>'Исходные данные'!H170</f>
        <v>43185</v>
      </c>
      <c r="B170" s="6">
        <f>'Исходные данные'!O170</f>
        <v>2.84</v>
      </c>
      <c r="C170" s="6">
        <f>'Исходные данные'!P170</f>
        <v>706600</v>
      </c>
      <c r="D170" s="6">
        <f t="shared" si="10"/>
        <v>1.0438040521731147</v>
      </c>
      <c r="E170" s="6">
        <f t="shared" si="13"/>
        <v>-6.9930069930069999E-3</v>
      </c>
      <c r="F170" s="6">
        <f t="shared" si="14"/>
        <v>-7.0175726586465346E-3</v>
      </c>
      <c r="G170" s="6">
        <f t="shared" si="11"/>
        <v>13.468220013907182</v>
      </c>
      <c r="H170" s="6">
        <f t="shared" si="12"/>
        <v>0.1273408239700374</v>
      </c>
    </row>
    <row r="171" spans="1:8" x14ac:dyDescent="0.3">
      <c r="A171" s="7">
        <f>'Исходные данные'!H171</f>
        <v>43192</v>
      </c>
      <c r="B171" s="6">
        <f>'Исходные данные'!O171</f>
        <v>2.81</v>
      </c>
      <c r="C171" s="6">
        <f>'Исходные данные'!P171</f>
        <v>737500</v>
      </c>
      <c r="D171" s="6">
        <f t="shared" si="10"/>
        <v>1.0331844833456545</v>
      </c>
      <c r="E171" s="6">
        <f t="shared" si="13"/>
        <v>-1.0563380281690073E-2</v>
      </c>
      <c r="F171" s="6">
        <f t="shared" si="14"/>
        <v>-1.0619568827460261E-2</v>
      </c>
      <c r="G171" s="6">
        <f t="shared" si="11"/>
        <v>13.511021367196111</v>
      </c>
      <c r="H171" s="6">
        <f t="shared" si="12"/>
        <v>0.1161048689138577</v>
      </c>
    </row>
    <row r="172" spans="1:8" x14ac:dyDescent="0.3">
      <c r="A172" s="7">
        <f>'Исходные данные'!H172</f>
        <v>43199</v>
      </c>
      <c r="B172" s="6">
        <f>'Исходные данные'!O172</f>
        <v>2.65</v>
      </c>
      <c r="C172" s="6">
        <f>'Исходные данные'!P172</f>
        <v>1572700</v>
      </c>
      <c r="D172" s="6">
        <f t="shared" si="10"/>
        <v>0.97455963999813078</v>
      </c>
      <c r="E172" s="6">
        <f t="shared" si="13"/>
        <v>-5.6939501779359483E-2</v>
      </c>
      <c r="F172" s="6">
        <f t="shared" si="14"/>
        <v>-5.8624843347523596E-2</v>
      </c>
      <c r="G172" s="6">
        <f t="shared" si="11"/>
        <v>14.268304445478817</v>
      </c>
      <c r="H172" s="6">
        <f t="shared" si="12"/>
        <v>5.6179775280898847E-2</v>
      </c>
    </row>
    <row r="173" spans="1:8" x14ac:dyDescent="0.3">
      <c r="A173" s="7">
        <f>'Исходные данные'!H173</f>
        <v>43206</v>
      </c>
      <c r="B173" s="6">
        <f>'Исходные данные'!O173</f>
        <v>2.63</v>
      </c>
      <c r="C173" s="6">
        <f>'Исходные данные'!P173</f>
        <v>259400</v>
      </c>
      <c r="D173" s="6">
        <f t="shared" si="10"/>
        <v>0.96698384618967315</v>
      </c>
      <c r="E173" s="6">
        <f t="shared" si="13"/>
        <v>-7.5471698113207617E-3</v>
      </c>
      <c r="F173" s="6">
        <f t="shared" si="14"/>
        <v>-7.5757938084576558E-3</v>
      </c>
      <c r="G173" s="6">
        <f t="shared" si="11"/>
        <v>12.46612655086448</v>
      </c>
      <c r="H173" s="6">
        <f t="shared" si="12"/>
        <v>4.8689138576778986E-2</v>
      </c>
    </row>
    <row r="174" spans="1:8" x14ac:dyDescent="0.3">
      <c r="A174" s="7">
        <f>'Исходные данные'!H174</f>
        <v>43213</v>
      </c>
      <c r="B174" s="6">
        <f>'Исходные данные'!O174</f>
        <v>2.71</v>
      </c>
      <c r="C174" s="6">
        <f>'Исходные данные'!P174</f>
        <v>461300</v>
      </c>
      <c r="D174" s="6">
        <f t="shared" si="10"/>
        <v>0.99694863489160956</v>
      </c>
      <c r="E174" s="6">
        <f t="shared" si="13"/>
        <v>3.041825095057037E-2</v>
      </c>
      <c r="F174" s="6">
        <f t="shared" si="14"/>
        <v>2.9964788701936387E-2</v>
      </c>
      <c r="G174" s="6">
        <f t="shared" si="11"/>
        <v>13.041803869545912</v>
      </c>
      <c r="H174" s="6">
        <f t="shared" si="12"/>
        <v>7.8651685393258411E-2</v>
      </c>
    </row>
    <row r="175" spans="1:8" x14ac:dyDescent="0.3">
      <c r="A175" s="7">
        <f>'Исходные данные'!H175</f>
        <v>43220</v>
      </c>
      <c r="B175" s="6">
        <f>'Исходные данные'!O175</f>
        <v>2.75</v>
      </c>
      <c r="C175" s="6">
        <f>'Исходные данные'!P175</f>
        <v>151500</v>
      </c>
      <c r="D175" s="6">
        <f t="shared" si="10"/>
        <v>1.0116009116784799</v>
      </c>
      <c r="E175" s="6">
        <f t="shared" si="13"/>
        <v>1.4760147601476028E-2</v>
      </c>
      <c r="F175" s="6">
        <f t="shared" si="14"/>
        <v>1.4652276786870415E-2</v>
      </c>
      <c r="G175" s="6">
        <f t="shared" si="11"/>
        <v>11.928340903931561</v>
      </c>
      <c r="H175" s="6">
        <f t="shared" si="12"/>
        <v>9.3632958801498134E-2</v>
      </c>
    </row>
    <row r="176" spans="1:8" x14ac:dyDescent="0.3">
      <c r="A176" s="7">
        <f>'Исходные данные'!H176</f>
        <v>43227</v>
      </c>
      <c r="B176" s="6">
        <f>'Исходные данные'!O176</f>
        <v>2.75</v>
      </c>
      <c r="C176" s="6">
        <f>'Исходные данные'!P176</f>
        <v>192000</v>
      </c>
      <c r="D176" s="6">
        <f t="shared" si="10"/>
        <v>1.0116009116784799</v>
      </c>
      <c r="E176" s="6">
        <f t="shared" si="13"/>
        <v>0</v>
      </c>
      <c r="F176" s="6">
        <f t="shared" si="14"/>
        <v>0</v>
      </c>
      <c r="G176" s="6">
        <f t="shared" si="11"/>
        <v>12.165250651009918</v>
      </c>
      <c r="H176" s="6">
        <f t="shared" si="12"/>
        <v>9.3632958801498134E-2</v>
      </c>
    </row>
    <row r="177" spans="1:8" x14ac:dyDescent="0.3">
      <c r="A177" s="7">
        <f>'Исходные данные'!H177</f>
        <v>43234</v>
      </c>
      <c r="B177" s="6">
        <f>'Исходные данные'!O177</f>
        <v>2.72</v>
      </c>
      <c r="C177" s="6">
        <f>'Исходные данные'!P177</f>
        <v>189900</v>
      </c>
      <c r="D177" s="6">
        <f t="shared" si="10"/>
        <v>1.000631880307906</v>
      </c>
      <c r="E177" s="6">
        <f t="shared" si="13"/>
        <v>-1.0909090909090839E-2</v>
      </c>
      <c r="F177" s="6">
        <f t="shared" si="14"/>
        <v>-1.0969031370573933E-2</v>
      </c>
      <c r="G177" s="6">
        <f t="shared" si="11"/>
        <v>12.154252896800378</v>
      </c>
      <c r="H177" s="6">
        <f t="shared" si="12"/>
        <v>8.2397003745318428E-2</v>
      </c>
    </row>
    <row r="178" spans="1:8" x14ac:dyDescent="0.3">
      <c r="A178" s="7">
        <f>'Исходные данные'!H178</f>
        <v>43241</v>
      </c>
      <c r="B178" s="6">
        <f>'Исходные данные'!O178</f>
        <v>2.71</v>
      </c>
      <c r="C178" s="6">
        <f>'Исходные данные'!P178</f>
        <v>368600</v>
      </c>
      <c r="D178" s="6">
        <f t="shared" si="10"/>
        <v>0.99694863489160956</v>
      </c>
      <c r="E178" s="6">
        <f t="shared" si="13"/>
        <v>-3.6764705882353786E-3</v>
      </c>
      <c r="F178" s="6">
        <f t="shared" si="14"/>
        <v>-3.6832454162965163E-3</v>
      </c>
      <c r="G178" s="6">
        <f t="shared" si="11"/>
        <v>12.81746732421786</v>
      </c>
      <c r="H178" s="6">
        <f t="shared" si="12"/>
        <v>7.8651685393258411E-2</v>
      </c>
    </row>
    <row r="179" spans="1:8" x14ac:dyDescent="0.3">
      <c r="A179" s="7">
        <f>'Исходные данные'!H179</f>
        <v>43248</v>
      </c>
      <c r="B179" s="6">
        <f>'Исходные данные'!O179</f>
        <v>2.7</v>
      </c>
      <c r="C179" s="6">
        <f>'Исходные данные'!P179</f>
        <v>219900</v>
      </c>
      <c r="D179" s="6">
        <f t="shared" si="10"/>
        <v>0.99325177301028345</v>
      </c>
      <c r="E179" s="6">
        <f t="shared" si="13"/>
        <v>-3.6900369003689251E-3</v>
      </c>
      <c r="F179" s="6">
        <f t="shared" si="14"/>
        <v>-3.6968618813260916E-3</v>
      </c>
      <c r="G179" s="6">
        <f t="shared" si="11"/>
        <v>12.300928176542852</v>
      </c>
      <c r="H179" s="6">
        <f t="shared" si="12"/>
        <v>7.4906367041198574E-2</v>
      </c>
    </row>
    <row r="180" spans="1:8" x14ac:dyDescent="0.3">
      <c r="A180" s="7">
        <f>'Исходные данные'!H180</f>
        <v>43255</v>
      </c>
      <c r="B180" s="6">
        <f>'Исходные данные'!O180</f>
        <v>2.67</v>
      </c>
      <c r="C180" s="6">
        <f>'Исходные данные'!P180</f>
        <v>327200</v>
      </c>
      <c r="D180" s="6">
        <f t="shared" si="10"/>
        <v>0.98207847241215818</v>
      </c>
      <c r="E180" s="6">
        <f t="shared" si="13"/>
        <v>-1.1111111111111202E-2</v>
      </c>
      <c r="F180" s="6">
        <f t="shared" si="14"/>
        <v>-1.1173300598125302E-2</v>
      </c>
      <c r="G180" s="6">
        <f t="shared" si="11"/>
        <v>12.698326883710729</v>
      </c>
      <c r="H180" s="6">
        <f t="shared" si="12"/>
        <v>6.3670411985018702E-2</v>
      </c>
    </row>
    <row r="181" spans="1:8" x14ac:dyDescent="0.3">
      <c r="A181" s="7">
        <f>'Исходные данные'!H181</f>
        <v>43262</v>
      </c>
      <c r="B181" s="6">
        <f>'Исходные данные'!O181</f>
        <v>2.66</v>
      </c>
      <c r="C181" s="6">
        <f>'Исходные данные'!P181</f>
        <v>88700</v>
      </c>
      <c r="D181" s="6">
        <f t="shared" si="10"/>
        <v>0.97832612279360776</v>
      </c>
      <c r="E181" s="6">
        <f t="shared" si="13"/>
        <v>-3.7453183520598453E-3</v>
      </c>
      <c r="F181" s="6">
        <f t="shared" si="14"/>
        <v>-3.7523496185503527E-3</v>
      </c>
      <c r="G181" s="6">
        <f t="shared" si="11"/>
        <v>11.393015168297671</v>
      </c>
      <c r="H181" s="6">
        <f t="shared" si="12"/>
        <v>5.9925093632958858E-2</v>
      </c>
    </row>
    <row r="182" spans="1:8" x14ac:dyDescent="0.3">
      <c r="A182" s="7">
        <f>'Исходные данные'!H182</f>
        <v>43269</v>
      </c>
      <c r="B182" s="6">
        <f>'Исходные данные'!O182</f>
        <v>2.66</v>
      </c>
      <c r="C182" s="6">
        <f>'Исходные данные'!P182</f>
        <v>177300</v>
      </c>
      <c r="D182" s="6">
        <f t="shared" si="10"/>
        <v>0.97832612279360776</v>
      </c>
      <c r="E182" s="6">
        <f t="shared" si="13"/>
        <v>0</v>
      </c>
      <c r="F182" s="6">
        <f t="shared" si="14"/>
        <v>0</v>
      </c>
      <c r="G182" s="6">
        <f t="shared" si="11"/>
        <v>12.085598492062299</v>
      </c>
      <c r="H182" s="6">
        <f t="shared" si="12"/>
        <v>5.9925093632958858E-2</v>
      </c>
    </row>
    <row r="183" spans="1:8" x14ac:dyDescent="0.3">
      <c r="A183" s="7">
        <f>'Исходные данные'!H183</f>
        <v>43276</v>
      </c>
      <c r="B183" s="6">
        <f>'Исходные данные'!O183</f>
        <v>2.94</v>
      </c>
      <c r="C183" s="6">
        <f>'Исходные данные'!P183</f>
        <v>1377800</v>
      </c>
      <c r="D183" s="6">
        <f t="shared" si="10"/>
        <v>1.0784095813505903</v>
      </c>
      <c r="E183" s="6">
        <f t="shared" si="13"/>
        <v>0.10526315789473677</v>
      </c>
      <c r="F183" s="6">
        <f t="shared" si="14"/>
        <v>0.10008345855698243</v>
      </c>
      <c r="G183" s="6">
        <f t="shared" si="11"/>
        <v>14.135998582141232</v>
      </c>
      <c r="H183" s="6">
        <f t="shared" si="12"/>
        <v>0.16479400749063669</v>
      </c>
    </row>
    <row r="184" spans="1:8" x14ac:dyDescent="0.3">
      <c r="A184" s="7">
        <f>'Исходные данные'!H184</f>
        <v>43283</v>
      </c>
      <c r="B184" s="6">
        <f>'Исходные данные'!O184</f>
        <v>2.84</v>
      </c>
      <c r="C184" s="6">
        <f>'Исходные данные'!P184</f>
        <v>1485500</v>
      </c>
      <c r="D184" s="6">
        <f t="shared" si="10"/>
        <v>1.0438040521731147</v>
      </c>
      <c r="E184" s="6">
        <f t="shared" si="13"/>
        <v>-3.4013605442176902E-2</v>
      </c>
      <c r="F184" s="6">
        <f t="shared" si="14"/>
        <v>-3.4605529177475607E-2</v>
      </c>
      <c r="G184" s="6">
        <f t="shared" si="11"/>
        <v>14.211261973884799</v>
      </c>
      <c r="H184" s="6">
        <f t="shared" si="12"/>
        <v>0.1273408239700374</v>
      </c>
    </row>
    <row r="185" spans="1:8" x14ac:dyDescent="0.3">
      <c r="A185" s="7">
        <f>'Исходные данные'!H185</f>
        <v>43290</v>
      </c>
      <c r="B185" s="6">
        <f>'Исходные данные'!O185</f>
        <v>2.86</v>
      </c>
      <c r="C185" s="6">
        <f>'Исходные данные'!P185</f>
        <v>433800</v>
      </c>
      <c r="D185" s="6">
        <f t="shared" si="10"/>
        <v>1.0508216248317612</v>
      </c>
      <c r="E185" s="6">
        <f t="shared" si="13"/>
        <v>7.0422535211267668E-3</v>
      </c>
      <c r="F185" s="6">
        <f t="shared" si="14"/>
        <v>7.0175726586465398E-3</v>
      </c>
      <c r="G185" s="6">
        <f t="shared" si="11"/>
        <v>12.98033887737491</v>
      </c>
      <c r="H185" s="6">
        <f t="shared" si="12"/>
        <v>0.13483146067415727</v>
      </c>
    </row>
    <row r="186" spans="1:8" x14ac:dyDescent="0.3">
      <c r="A186" s="7">
        <f>'Исходные данные'!H186</f>
        <v>43297</v>
      </c>
      <c r="B186" s="6">
        <f>'Исходные данные'!O186</f>
        <v>2.99</v>
      </c>
      <c r="C186" s="6">
        <f>'Исходные данные'!P186</f>
        <v>1755700</v>
      </c>
      <c r="D186" s="6">
        <f t="shared" si="10"/>
        <v>1.0952733874025951</v>
      </c>
      <c r="E186" s="6">
        <f t="shared" si="13"/>
        <v>4.5454545454545574E-2</v>
      </c>
      <c r="F186" s="6">
        <f t="shared" si="14"/>
        <v>4.4451762570834011E-2</v>
      </c>
      <c r="G186" s="6">
        <f t="shared" si="11"/>
        <v>14.3783781957573</v>
      </c>
      <c r="H186" s="6">
        <f t="shared" si="12"/>
        <v>0.18352059925093642</v>
      </c>
    </row>
    <row r="187" spans="1:8" x14ac:dyDescent="0.3">
      <c r="A187" s="7">
        <f>'Исходные данные'!H187</f>
        <v>43304</v>
      </c>
      <c r="B187" s="6">
        <f>'Исходные данные'!O187</f>
        <v>2.92</v>
      </c>
      <c r="C187" s="6">
        <f>'Исходные данные'!P187</f>
        <v>393700</v>
      </c>
      <c r="D187" s="6">
        <f t="shared" si="10"/>
        <v>1.0715836162801904</v>
      </c>
      <c r="E187" s="6">
        <f t="shared" si="13"/>
        <v>-2.3411371237458286E-2</v>
      </c>
      <c r="F187" s="6">
        <f t="shared" si="14"/>
        <v>-2.3689771122404776E-2</v>
      </c>
      <c r="G187" s="6">
        <f t="shared" si="11"/>
        <v>12.883344476931828</v>
      </c>
      <c r="H187" s="6">
        <f t="shared" si="12"/>
        <v>0.15730337078651682</v>
      </c>
    </row>
    <row r="188" spans="1:8" x14ac:dyDescent="0.3">
      <c r="A188" s="7">
        <f>'Исходные данные'!H188</f>
        <v>43311</v>
      </c>
      <c r="B188" s="6">
        <f>'Исходные данные'!O188</f>
        <v>2.86</v>
      </c>
      <c r="C188" s="6">
        <f>'Исходные данные'!P188</f>
        <v>173900</v>
      </c>
      <c r="D188" s="6">
        <f t="shared" si="10"/>
        <v>1.0508216248317612</v>
      </c>
      <c r="E188" s="6">
        <f t="shared" si="13"/>
        <v>-2.0547945205479472E-2</v>
      </c>
      <c r="F188" s="6">
        <f t="shared" si="14"/>
        <v>-2.0761991448429128E-2</v>
      </c>
      <c r="G188" s="6">
        <f t="shared" si="11"/>
        <v>12.066235700342375</v>
      </c>
      <c r="H188" s="6">
        <f t="shared" si="12"/>
        <v>0.13483146067415727</v>
      </c>
    </row>
    <row r="189" spans="1:8" x14ac:dyDescent="0.3">
      <c r="A189" s="7">
        <f>'Исходные данные'!H189</f>
        <v>43318</v>
      </c>
      <c r="B189" s="6">
        <f>'Исходные данные'!O189</f>
        <v>2.75</v>
      </c>
      <c r="C189" s="6">
        <f>'Исходные данные'!P189</f>
        <v>658500</v>
      </c>
      <c r="D189" s="6">
        <f t="shared" si="10"/>
        <v>1.0116009116784799</v>
      </c>
      <c r="E189" s="6">
        <f t="shared" si="13"/>
        <v>-3.8461538461538422E-2</v>
      </c>
      <c r="F189" s="6">
        <f t="shared" si="14"/>
        <v>-3.9220713153281267E-2</v>
      </c>
      <c r="G189" s="6">
        <f t="shared" si="11"/>
        <v>13.397719800165472</v>
      </c>
      <c r="H189" s="6">
        <f t="shared" si="12"/>
        <v>9.3632958801498134E-2</v>
      </c>
    </row>
    <row r="190" spans="1:8" x14ac:dyDescent="0.3">
      <c r="A190" s="7">
        <f>'Исходные данные'!H190</f>
        <v>43325</v>
      </c>
      <c r="B190" s="6">
        <f>'Исходные данные'!O190</f>
        <v>2.73</v>
      </c>
      <c r="C190" s="6">
        <f>'Исходные данные'!P190</f>
        <v>132400</v>
      </c>
      <c r="D190" s="6">
        <f t="shared" si="10"/>
        <v>1.0043016091968684</v>
      </c>
      <c r="E190" s="6">
        <f t="shared" si="13"/>
        <v>-7.2727272727272788E-3</v>
      </c>
      <c r="F190" s="6">
        <f t="shared" si="14"/>
        <v>-7.2993024816116079E-3</v>
      </c>
      <c r="G190" s="6">
        <f t="shared" si="11"/>
        <v>11.793582922485045</v>
      </c>
      <c r="H190" s="6">
        <f t="shared" si="12"/>
        <v>8.6142322097378279E-2</v>
      </c>
    </row>
    <row r="191" spans="1:8" x14ac:dyDescent="0.3">
      <c r="A191" s="7">
        <f>'Исходные данные'!H191</f>
        <v>43332</v>
      </c>
      <c r="B191" s="6">
        <f>'Исходные данные'!O191</f>
        <v>2.72</v>
      </c>
      <c r="C191" s="6">
        <f>'Исходные данные'!P191</f>
        <v>351000</v>
      </c>
      <c r="D191" s="6">
        <f t="shared" si="10"/>
        <v>1.000631880307906</v>
      </c>
      <c r="E191" s="6">
        <f t="shared" si="13"/>
        <v>-3.6630036630035849E-3</v>
      </c>
      <c r="F191" s="6">
        <f t="shared" si="14"/>
        <v>-3.6697288889622902E-3</v>
      </c>
      <c r="G191" s="6">
        <f t="shared" si="11"/>
        <v>12.768541502448002</v>
      </c>
      <c r="H191" s="6">
        <f t="shared" si="12"/>
        <v>8.2397003745318428E-2</v>
      </c>
    </row>
    <row r="192" spans="1:8" x14ac:dyDescent="0.3">
      <c r="A192" s="7">
        <f>'Исходные данные'!H192</f>
        <v>43339</v>
      </c>
      <c r="B192" s="6">
        <f>'Исходные данные'!O192</f>
        <v>2.74</v>
      </c>
      <c r="C192" s="6">
        <f>'Исходные данные'!P192</f>
        <v>123200</v>
      </c>
      <c r="D192" s="6">
        <f t="shared" si="10"/>
        <v>1.0079579203999789</v>
      </c>
      <c r="E192" s="6">
        <f t="shared" si="13"/>
        <v>7.3529411764705942E-3</v>
      </c>
      <c r="F192" s="6">
        <f t="shared" si="14"/>
        <v>7.3260400920728812E-3</v>
      </c>
      <c r="G192" s="6">
        <f t="shared" si="11"/>
        <v>11.721564330081556</v>
      </c>
      <c r="H192" s="6">
        <f t="shared" si="12"/>
        <v>8.9887640449438283E-2</v>
      </c>
    </row>
    <row r="193" spans="1:8" x14ac:dyDescent="0.3">
      <c r="A193" s="7">
        <f>'Исходные данные'!H193</f>
        <v>43346</v>
      </c>
      <c r="B193" s="6">
        <f>'Исходные данные'!O193</f>
        <v>2.75</v>
      </c>
      <c r="C193" s="6">
        <f>'Исходные данные'!P193</f>
        <v>127000</v>
      </c>
      <c r="D193" s="6">
        <f t="shared" si="10"/>
        <v>1.0116009116784799</v>
      </c>
      <c r="E193" s="6">
        <f t="shared" si="13"/>
        <v>3.6496350364962722E-3</v>
      </c>
      <c r="F193" s="6">
        <f t="shared" si="14"/>
        <v>3.6429912785010087E-3</v>
      </c>
      <c r="G193" s="6">
        <f t="shared" si="11"/>
        <v>11.751942365440728</v>
      </c>
      <c r="H193" s="6">
        <f t="shared" si="12"/>
        <v>9.3632958801498134E-2</v>
      </c>
    </row>
    <row r="194" spans="1:8" x14ac:dyDescent="0.3">
      <c r="A194" s="7">
        <f>'Исходные данные'!H194</f>
        <v>43353</v>
      </c>
      <c r="B194" s="6">
        <f>'Исходные данные'!O194</f>
        <v>2.75</v>
      </c>
      <c r="C194" s="6">
        <f>'Исходные данные'!P194</f>
        <v>339100</v>
      </c>
      <c r="D194" s="6">
        <f t="shared" si="10"/>
        <v>1.0116009116784799</v>
      </c>
      <c r="E194" s="6">
        <f t="shared" si="13"/>
        <v>0</v>
      </c>
      <c r="F194" s="6">
        <f t="shared" si="14"/>
        <v>0</v>
      </c>
      <c r="G194" s="6">
        <f t="shared" si="11"/>
        <v>12.73405032811373</v>
      </c>
      <c r="H194" s="6">
        <f t="shared" si="12"/>
        <v>9.3632958801498134E-2</v>
      </c>
    </row>
    <row r="195" spans="1:8" x14ac:dyDescent="0.3">
      <c r="A195" s="7">
        <f>'Исходные данные'!H195</f>
        <v>43360</v>
      </c>
      <c r="B195" s="6">
        <f>'Исходные данные'!O195</f>
        <v>2.8</v>
      </c>
      <c r="C195" s="6">
        <f>'Исходные данные'!P195</f>
        <v>503200</v>
      </c>
      <c r="D195" s="6">
        <f t="shared" ref="D195:D258" si="15">LN(B195)</f>
        <v>1.0296194171811581</v>
      </c>
      <c r="E195" s="6">
        <f t="shared" si="13"/>
        <v>1.8181818181818118E-2</v>
      </c>
      <c r="F195" s="6">
        <f t="shared" si="14"/>
        <v>1.8018505502678212E-2</v>
      </c>
      <c r="G195" s="6">
        <f t="shared" ref="G195:G258" si="16">LN(C195)</f>
        <v>13.128742984368367</v>
      </c>
      <c r="H195" s="6">
        <f t="shared" ref="H195:H258" si="17" xml:space="preserve"> (B195 - MIN($B$2:$B$268)) / (MAX($B$2:$B$268) - MIN($B$2:$B$268))</f>
        <v>0.11235955056179769</v>
      </c>
    </row>
    <row r="196" spans="1:8" x14ac:dyDescent="0.3">
      <c r="A196" s="7">
        <f>'Исходные данные'!H196</f>
        <v>43367</v>
      </c>
      <c r="B196" s="6">
        <f>'Исходные данные'!O196</f>
        <v>2.76</v>
      </c>
      <c r="C196" s="6">
        <f>'Исходные данные'!P196</f>
        <v>611400</v>
      </c>
      <c r="D196" s="6">
        <f t="shared" si="15"/>
        <v>1.0152306797290584</v>
      </c>
      <c r="E196" s="6">
        <f t="shared" ref="E196:E259" si="18" xml:space="preserve"> (B196 - B195) / (B195)</f>
        <v>-1.4285714285714299E-2</v>
      </c>
      <c r="F196" s="6">
        <f t="shared" ref="F196:F259" si="19">LN(E196+1)</f>
        <v>-1.4388737452099669E-2</v>
      </c>
      <c r="G196" s="6">
        <f t="shared" si="16"/>
        <v>13.32350668843887</v>
      </c>
      <c r="H196" s="6">
        <f t="shared" si="17"/>
        <v>9.7378277153557971E-2</v>
      </c>
    </row>
    <row r="197" spans="1:8" x14ac:dyDescent="0.3">
      <c r="A197" s="7">
        <f>'Исходные данные'!H197</f>
        <v>43374</v>
      </c>
      <c r="B197" s="6">
        <f>'Исходные данные'!O197</f>
        <v>2.76</v>
      </c>
      <c r="C197" s="6">
        <f>'Исходные данные'!P197</f>
        <v>245700</v>
      </c>
      <c r="D197" s="6">
        <f t="shared" si="15"/>
        <v>1.0152306797290584</v>
      </c>
      <c r="E197" s="6">
        <f t="shared" si="18"/>
        <v>0</v>
      </c>
      <c r="F197" s="6">
        <f t="shared" si="19"/>
        <v>0</v>
      </c>
      <c r="G197" s="6">
        <f t="shared" si="16"/>
        <v>12.411866558509271</v>
      </c>
      <c r="H197" s="6">
        <f t="shared" si="17"/>
        <v>9.7378277153557971E-2</v>
      </c>
    </row>
    <row r="198" spans="1:8" x14ac:dyDescent="0.3">
      <c r="A198" s="7">
        <f>'Исходные данные'!H198</f>
        <v>43381</v>
      </c>
      <c r="B198" s="6">
        <f>'Исходные данные'!O198</f>
        <v>2.73</v>
      </c>
      <c r="C198" s="6">
        <f>'Исходные данные'!P198</f>
        <v>316400</v>
      </c>
      <c r="D198" s="6">
        <f t="shared" si="15"/>
        <v>1.0043016091968684</v>
      </c>
      <c r="E198" s="6">
        <f t="shared" si="18"/>
        <v>-1.0869565217391235E-2</v>
      </c>
      <c r="F198" s="6">
        <f t="shared" si="19"/>
        <v>-1.0929070532190206E-2</v>
      </c>
      <c r="G198" s="6">
        <f t="shared" si="16"/>
        <v>12.664762514875635</v>
      </c>
      <c r="H198" s="6">
        <f t="shared" si="17"/>
        <v>8.6142322097378279E-2</v>
      </c>
    </row>
    <row r="199" spans="1:8" x14ac:dyDescent="0.3">
      <c r="A199" s="7">
        <f>'Исходные данные'!H199</f>
        <v>43388</v>
      </c>
      <c r="B199" s="6">
        <f>'Исходные данные'!O199</f>
        <v>2.7</v>
      </c>
      <c r="C199" s="6">
        <f>'Исходные данные'!P199</f>
        <v>451900</v>
      </c>
      <c r="D199" s="6">
        <f t="shared" si="15"/>
        <v>0.99325177301028345</v>
      </c>
      <c r="E199" s="6">
        <f t="shared" si="18"/>
        <v>-1.0989010989010917E-2</v>
      </c>
      <c r="F199" s="6">
        <f t="shared" si="19"/>
        <v>-1.1049836186584935E-2</v>
      </c>
      <c r="G199" s="6">
        <f t="shared" si="16"/>
        <v>13.02121619539937</v>
      </c>
      <c r="H199" s="6">
        <f t="shared" si="17"/>
        <v>7.4906367041198574E-2</v>
      </c>
    </row>
    <row r="200" spans="1:8" x14ac:dyDescent="0.3">
      <c r="A200" s="7">
        <f>'Исходные данные'!H200</f>
        <v>43395</v>
      </c>
      <c r="B200" s="6">
        <f>'Исходные данные'!O200</f>
        <v>2.7</v>
      </c>
      <c r="C200" s="6">
        <f>'Исходные данные'!P200</f>
        <v>390000</v>
      </c>
      <c r="D200" s="6">
        <f t="shared" si="15"/>
        <v>0.99325177301028345</v>
      </c>
      <c r="E200" s="6">
        <f t="shared" si="18"/>
        <v>0</v>
      </c>
      <c r="F200" s="6">
        <f t="shared" si="19"/>
        <v>0</v>
      </c>
      <c r="G200" s="6">
        <f t="shared" si="16"/>
        <v>12.873902018105829</v>
      </c>
      <c r="H200" s="6">
        <f t="shared" si="17"/>
        <v>7.4906367041198574E-2</v>
      </c>
    </row>
    <row r="201" spans="1:8" x14ac:dyDescent="0.3">
      <c r="A201" s="7">
        <f>'Исходные данные'!H201</f>
        <v>43402</v>
      </c>
      <c r="B201" s="6">
        <f>'Исходные данные'!O201</f>
        <v>2.68</v>
      </c>
      <c r="C201" s="6">
        <f>'Исходные данные'!P201</f>
        <v>279400</v>
      </c>
      <c r="D201" s="6">
        <f t="shared" si="15"/>
        <v>0.98581679452276538</v>
      </c>
      <c r="E201" s="6">
        <f t="shared" si="18"/>
        <v>-7.4074074074074138E-3</v>
      </c>
      <c r="F201" s="6">
        <f t="shared" si="19"/>
        <v>-7.4349784875180902E-3</v>
      </c>
      <c r="G201" s="6">
        <f t="shared" si="16"/>
        <v>12.540399725804999</v>
      </c>
      <c r="H201" s="6">
        <f t="shared" si="17"/>
        <v>6.7415730337078719E-2</v>
      </c>
    </row>
    <row r="202" spans="1:8" x14ac:dyDescent="0.3">
      <c r="A202" s="7">
        <f>'Исходные данные'!H202</f>
        <v>43409</v>
      </c>
      <c r="B202" s="6">
        <f>'Исходные данные'!O202</f>
        <v>2.7</v>
      </c>
      <c r="C202" s="6">
        <f>'Исходные данные'!P202</f>
        <v>223900</v>
      </c>
      <c r="D202" s="6">
        <f t="shared" si="15"/>
        <v>0.99325177301028345</v>
      </c>
      <c r="E202" s="6">
        <f t="shared" si="18"/>
        <v>7.462686567164185E-3</v>
      </c>
      <c r="F202" s="6">
        <f t="shared" si="19"/>
        <v>7.4349784875179905E-3</v>
      </c>
      <c r="G202" s="6">
        <f t="shared" si="16"/>
        <v>12.318954802586846</v>
      </c>
      <c r="H202" s="6">
        <f t="shared" si="17"/>
        <v>7.4906367041198574E-2</v>
      </c>
    </row>
    <row r="203" spans="1:8" x14ac:dyDescent="0.3">
      <c r="A203" s="7">
        <f>'Исходные данные'!H203</f>
        <v>43416</v>
      </c>
      <c r="B203" s="6">
        <f>'Исходные данные'!O203</f>
        <v>2.75</v>
      </c>
      <c r="C203" s="6">
        <f>'Исходные данные'!P203</f>
        <v>1147300</v>
      </c>
      <c r="D203" s="6">
        <f t="shared" si="15"/>
        <v>1.0116009116784799</v>
      </c>
      <c r="E203" s="6">
        <f t="shared" si="18"/>
        <v>1.8518518518518452E-2</v>
      </c>
      <c r="F203" s="6">
        <f t="shared" si="19"/>
        <v>1.8349138668196398E-2</v>
      </c>
      <c r="G203" s="6">
        <f t="shared" si="16"/>
        <v>13.952921913787234</v>
      </c>
      <c r="H203" s="6">
        <f t="shared" si="17"/>
        <v>9.3632958801498134E-2</v>
      </c>
    </row>
    <row r="204" spans="1:8" x14ac:dyDescent="0.3">
      <c r="A204" s="7">
        <f>'Исходные данные'!H204</f>
        <v>43423</v>
      </c>
      <c r="B204" s="6">
        <f>'Исходные данные'!O204</f>
        <v>2.73</v>
      </c>
      <c r="C204" s="6">
        <f>'Исходные данные'!P204</f>
        <v>318200</v>
      </c>
      <c r="D204" s="6">
        <f t="shared" si="15"/>
        <v>1.0043016091968684</v>
      </c>
      <c r="E204" s="6">
        <f t="shared" si="18"/>
        <v>-7.2727272727272788E-3</v>
      </c>
      <c r="F204" s="6">
        <f t="shared" si="19"/>
        <v>-7.2993024816116079E-3</v>
      </c>
      <c r="G204" s="6">
        <f t="shared" si="16"/>
        <v>12.670435394885823</v>
      </c>
      <c r="H204" s="6">
        <f t="shared" si="17"/>
        <v>8.6142322097378279E-2</v>
      </c>
    </row>
    <row r="205" spans="1:8" x14ac:dyDescent="0.3">
      <c r="A205" s="7">
        <f>'Исходные данные'!H205</f>
        <v>43430</v>
      </c>
      <c r="B205" s="6">
        <f>'Исходные данные'!O205</f>
        <v>2.7349999999999999</v>
      </c>
      <c r="C205" s="6">
        <f>'Исходные данные'!P205</f>
        <v>239700</v>
      </c>
      <c r="D205" s="6">
        <f t="shared" si="15"/>
        <v>1.0061314358739444</v>
      </c>
      <c r="E205" s="6">
        <f t="shared" si="18"/>
        <v>1.8315018315017925E-3</v>
      </c>
      <c r="F205" s="6">
        <f t="shared" si="19"/>
        <v>1.8298266770761572E-3</v>
      </c>
      <c r="G205" s="6">
        <f t="shared" si="16"/>
        <v>12.387143420422476</v>
      </c>
      <c r="H205" s="6">
        <f t="shared" si="17"/>
        <v>8.8014981273408191E-2</v>
      </c>
    </row>
    <row r="206" spans="1:8" x14ac:dyDescent="0.3">
      <c r="A206" s="7">
        <f>'Исходные данные'!H206</f>
        <v>43437</v>
      </c>
      <c r="B206" s="6">
        <f>'Исходные данные'!O206</f>
        <v>2.7349999999999999</v>
      </c>
      <c r="C206" s="6">
        <f>'Исходные данные'!P206</f>
        <v>430700</v>
      </c>
      <c r="D206" s="6">
        <f t="shared" si="15"/>
        <v>1.0061314358739444</v>
      </c>
      <c r="E206" s="6">
        <f t="shared" si="18"/>
        <v>0</v>
      </c>
      <c r="F206" s="6">
        <f t="shared" si="19"/>
        <v>0</v>
      </c>
      <c r="G206" s="6">
        <f t="shared" si="16"/>
        <v>12.973167071042202</v>
      </c>
      <c r="H206" s="6">
        <f t="shared" si="17"/>
        <v>8.8014981273408191E-2</v>
      </c>
    </row>
    <row r="207" spans="1:8" x14ac:dyDescent="0.3">
      <c r="A207" s="7">
        <f>'Исходные данные'!H207</f>
        <v>43444</v>
      </c>
      <c r="B207" s="6">
        <f>'Исходные данные'!O207</f>
        <v>2.7450000000000001</v>
      </c>
      <c r="C207" s="6">
        <f>'Исходные данные'!P207</f>
        <v>159000</v>
      </c>
      <c r="D207" s="6">
        <f t="shared" si="15"/>
        <v>1.0097810749614939</v>
      </c>
      <c r="E207" s="6">
        <f t="shared" si="18"/>
        <v>3.6563071297989877E-3</v>
      </c>
      <c r="F207" s="6">
        <f t="shared" si="19"/>
        <v>3.6496390875495523E-3</v>
      </c>
      <c r="G207" s="6">
        <f t="shared" si="16"/>
        <v>11.976659481202368</v>
      </c>
      <c r="H207" s="6">
        <f t="shared" si="17"/>
        <v>9.1760299625468209E-2</v>
      </c>
    </row>
    <row r="208" spans="1:8" x14ac:dyDescent="0.3">
      <c r="A208" s="7">
        <f>'Исходные данные'!H208</f>
        <v>43451</v>
      </c>
      <c r="B208" s="6">
        <f>'Исходные данные'!O208</f>
        <v>2.72</v>
      </c>
      <c r="C208" s="6">
        <f>'Исходные данные'!P208</f>
        <v>310200</v>
      </c>
      <c r="D208" s="6">
        <f t="shared" si="15"/>
        <v>1.000631880307906</v>
      </c>
      <c r="E208" s="6">
        <f t="shared" si="18"/>
        <v>-9.1074681238615344E-3</v>
      </c>
      <c r="F208" s="6">
        <f t="shared" si="19"/>
        <v>-9.1491946535879765E-3</v>
      </c>
      <c r="G208" s="6">
        <f t="shared" si="16"/>
        <v>12.644972529724576</v>
      </c>
      <c r="H208" s="6">
        <f t="shared" si="17"/>
        <v>8.2397003745318428E-2</v>
      </c>
    </row>
    <row r="209" spans="1:8" x14ac:dyDescent="0.3">
      <c r="A209" s="7">
        <f>'Исходные данные'!H209</f>
        <v>43458</v>
      </c>
      <c r="B209" s="6">
        <f>'Исходные данные'!O209</f>
        <v>2.73</v>
      </c>
      <c r="C209" s="6">
        <f>'Исходные данные'!P209</f>
        <v>246300</v>
      </c>
      <c r="D209" s="6">
        <f t="shared" si="15"/>
        <v>1.0043016091968684</v>
      </c>
      <c r="E209" s="6">
        <f t="shared" si="18"/>
        <v>3.6764705882352156E-3</v>
      </c>
      <c r="F209" s="6">
        <f t="shared" si="19"/>
        <v>3.6697288889624017E-3</v>
      </c>
      <c r="G209" s="6">
        <f t="shared" si="16"/>
        <v>12.414305584108629</v>
      </c>
      <c r="H209" s="6">
        <f t="shared" si="17"/>
        <v>8.6142322097378279E-2</v>
      </c>
    </row>
    <row r="210" spans="1:8" x14ac:dyDescent="0.3">
      <c r="A210" s="7">
        <f>'Исходные данные'!H210</f>
        <v>43465</v>
      </c>
      <c r="B210" s="6">
        <f>'Исходные данные'!O210</f>
        <v>2.7349999999999999</v>
      </c>
      <c r="C210" s="6">
        <f>'Исходные данные'!P210</f>
        <v>17200</v>
      </c>
      <c r="D210" s="6">
        <f t="shared" si="15"/>
        <v>1.0061314358739444</v>
      </c>
      <c r="E210" s="6">
        <f t="shared" si="18"/>
        <v>1.8315018315017925E-3</v>
      </c>
      <c r="F210" s="6">
        <f t="shared" si="19"/>
        <v>1.8298266770761572E-3</v>
      </c>
      <c r="G210" s="6">
        <f t="shared" si="16"/>
        <v>9.7526646628015445</v>
      </c>
      <c r="H210" s="6">
        <f t="shared" si="17"/>
        <v>8.8014981273408191E-2</v>
      </c>
    </row>
    <row r="211" spans="1:8" x14ac:dyDescent="0.3">
      <c r="A211" s="7">
        <f>'Исходные данные'!H211</f>
        <v>43472</v>
      </c>
      <c r="B211" s="6">
        <f>'Исходные данные'!O211</f>
        <v>2.79</v>
      </c>
      <c r="C211" s="6">
        <f>'Исходные данные'!P211</f>
        <v>217300</v>
      </c>
      <c r="D211" s="6">
        <f t="shared" si="15"/>
        <v>1.0260415958332743</v>
      </c>
      <c r="E211" s="6">
        <f t="shared" si="18"/>
        <v>2.0109689213894028E-2</v>
      </c>
      <c r="F211" s="6">
        <f t="shared" si="19"/>
        <v>1.9910159959329873E-2</v>
      </c>
      <c r="G211" s="6">
        <f t="shared" si="16"/>
        <v>12.289034166244521</v>
      </c>
      <c r="H211" s="6">
        <f t="shared" si="17"/>
        <v>0.10861423220973784</v>
      </c>
    </row>
    <row r="212" spans="1:8" x14ac:dyDescent="0.3">
      <c r="A212" s="7">
        <f>'Исходные данные'!H212</f>
        <v>43479</v>
      </c>
      <c r="B212" s="6">
        <f>'Исходные данные'!O212</f>
        <v>2.92</v>
      </c>
      <c r="C212" s="6">
        <f>'Исходные данные'!P212</f>
        <v>1461800</v>
      </c>
      <c r="D212" s="6">
        <f t="shared" si="15"/>
        <v>1.0715836162801904</v>
      </c>
      <c r="E212" s="6">
        <f t="shared" si="18"/>
        <v>4.6594982078853008E-2</v>
      </c>
      <c r="F212" s="6">
        <f t="shared" si="19"/>
        <v>4.5542020446916007E-2</v>
      </c>
      <c r="G212" s="6">
        <f t="shared" si="16"/>
        <v>14.195179111028429</v>
      </c>
      <c r="H212" s="6">
        <f t="shared" si="17"/>
        <v>0.15730337078651682</v>
      </c>
    </row>
    <row r="213" spans="1:8" x14ac:dyDescent="0.3">
      <c r="A213" s="7">
        <f>'Исходные данные'!H213</f>
        <v>43486</v>
      </c>
      <c r="B213" s="6">
        <f>'Исходные данные'!O213</f>
        <v>3</v>
      </c>
      <c r="C213" s="6">
        <f>'Исходные данные'!P213</f>
        <v>272400</v>
      </c>
      <c r="D213" s="6">
        <f t="shared" si="15"/>
        <v>1.0986122886681098</v>
      </c>
      <c r="E213" s="6">
        <f t="shared" si="18"/>
        <v>2.7397260273972629E-2</v>
      </c>
      <c r="F213" s="6">
        <f t="shared" si="19"/>
        <v>2.7028672387919419E-2</v>
      </c>
      <c r="G213" s="6">
        <f t="shared" si="16"/>
        <v>12.515026853257494</v>
      </c>
      <c r="H213" s="6">
        <f t="shared" si="17"/>
        <v>0.18726591760299627</v>
      </c>
    </row>
    <row r="214" spans="1:8" x14ac:dyDescent="0.3">
      <c r="A214" s="7">
        <f>'Исходные данные'!H214</f>
        <v>43493</v>
      </c>
      <c r="B214" s="6">
        <f>'Исходные данные'!O214</f>
        <v>2.9449999999999998</v>
      </c>
      <c r="C214" s="6">
        <f>'Исходные данные'!P214</f>
        <v>923700</v>
      </c>
      <c r="D214" s="6">
        <f t="shared" si="15"/>
        <v>1.08010881710355</v>
      </c>
      <c r="E214" s="6">
        <f t="shared" si="18"/>
        <v>-1.8333333333333385E-2</v>
      </c>
      <c r="F214" s="6">
        <f t="shared" si="19"/>
        <v>-1.8503471564559754E-2</v>
      </c>
      <c r="G214" s="6">
        <f t="shared" si="16"/>
        <v>13.736142622580701</v>
      </c>
      <c r="H214" s="6">
        <f t="shared" si="17"/>
        <v>0.1666666666666666</v>
      </c>
    </row>
    <row r="215" spans="1:8" x14ac:dyDescent="0.3">
      <c r="A215" s="7">
        <f>'Исходные данные'!H215</f>
        <v>43500</v>
      </c>
      <c r="B215" s="6">
        <f>'Исходные данные'!O215</f>
        <v>2.895</v>
      </c>
      <c r="C215" s="6">
        <f>'Исходные данные'!P215</f>
        <v>110100</v>
      </c>
      <c r="D215" s="6">
        <f t="shared" si="15"/>
        <v>1.0629851110249586</v>
      </c>
      <c r="E215" s="6">
        <f t="shared" si="18"/>
        <v>-1.6977928692699432E-2</v>
      </c>
      <c r="F215" s="6">
        <f t="shared" si="19"/>
        <v>-1.71237060785914E-2</v>
      </c>
      <c r="G215" s="6">
        <f t="shared" si="16"/>
        <v>11.609144322710771</v>
      </c>
      <c r="H215" s="6">
        <f t="shared" si="17"/>
        <v>0.14794007490636704</v>
      </c>
    </row>
    <row r="216" spans="1:8" x14ac:dyDescent="0.3">
      <c r="A216" s="7">
        <f>'Исходные данные'!H216</f>
        <v>43507</v>
      </c>
      <c r="B216" s="6">
        <f>'Исходные данные'!O216</f>
        <v>2.97</v>
      </c>
      <c r="C216" s="6">
        <f>'Исходные данные'!P216</f>
        <v>705300</v>
      </c>
      <c r="D216" s="6">
        <f t="shared" si="15"/>
        <v>1.0885619528146082</v>
      </c>
      <c r="E216" s="6">
        <f t="shared" si="18"/>
        <v>2.5906735751295398E-2</v>
      </c>
      <c r="F216" s="6">
        <f t="shared" si="19"/>
        <v>2.5576841789649776E-2</v>
      </c>
      <c r="G216" s="6">
        <f t="shared" si="16"/>
        <v>13.466378523196271</v>
      </c>
      <c r="H216" s="6">
        <f t="shared" si="17"/>
        <v>0.17602996254681655</v>
      </c>
    </row>
    <row r="217" spans="1:8" x14ac:dyDescent="0.3">
      <c r="A217" s="7">
        <f>'Исходные данные'!H217</f>
        <v>43514</v>
      </c>
      <c r="B217" s="6">
        <f>'Исходные данные'!O217</f>
        <v>2.9550000000000001</v>
      </c>
      <c r="C217" s="6">
        <f>'Исходные данные'!P217</f>
        <v>152100</v>
      </c>
      <c r="D217" s="6">
        <f t="shared" si="15"/>
        <v>1.0834986508580615</v>
      </c>
      <c r="E217" s="6">
        <f t="shared" si="18"/>
        <v>-5.0505050505050917E-3</v>
      </c>
      <c r="F217" s="6">
        <f t="shared" si="19"/>
        <v>-5.063301956546762E-3</v>
      </c>
      <c r="G217" s="6">
        <f t="shared" si="16"/>
        <v>11.932293478247384</v>
      </c>
      <c r="H217" s="6">
        <f t="shared" si="17"/>
        <v>0.17041198501872662</v>
      </c>
    </row>
    <row r="218" spans="1:8" x14ac:dyDescent="0.3">
      <c r="A218" s="7">
        <f>'Исходные данные'!H218</f>
        <v>43521</v>
      </c>
      <c r="B218" s="6">
        <f>'Исходные данные'!O218</f>
        <v>2.9750000000000001</v>
      </c>
      <c r="C218" s="6">
        <f>'Исходные данные'!P218</f>
        <v>212000</v>
      </c>
      <c r="D218" s="6">
        <f t="shared" si="15"/>
        <v>1.0902440389975931</v>
      </c>
      <c r="E218" s="6">
        <f t="shared" si="18"/>
        <v>6.7681895093062664E-3</v>
      </c>
      <c r="F218" s="6">
        <f t="shared" si="19"/>
        <v>6.7453881395316551E-3</v>
      </c>
      <c r="G218" s="6">
        <f t="shared" si="16"/>
        <v>12.26434155365415</v>
      </c>
      <c r="H218" s="6">
        <f t="shared" si="17"/>
        <v>0.17790262172284649</v>
      </c>
    </row>
    <row r="219" spans="1:8" x14ac:dyDescent="0.3">
      <c r="A219" s="7">
        <f>'Исходные данные'!H219</f>
        <v>43528</v>
      </c>
      <c r="B219" s="6">
        <f>'Исходные данные'!O219</f>
        <v>3.07</v>
      </c>
      <c r="C219" s="6">
        <f>'Исходные данные'!P219</f>
        <v>752000</v>
      </c>
      <c r="D219" s="6">
        <f t="shared" si="15"/>
        <v>1.1216775615991057</v>
      </c>
      <c r="E219" s="6">
        <f t="shared" si="18"/>
        <v>3.1932773109243612E-2</v>
      </c>
      <c r="F219" s="6">
        <f t="shared" si="19"/>
        <v>3.1433522601512595E-2</v>
      </c>
      <c r="G219" s="6">
        <f t="shared" si="16"/>
        <v>13.530491602931978</v>
      </c>
      <c r="H219" s="6">
        <f t="shared" si="17"/>
        <v>0.21348314606741567</v>
      </c>
    </row>
    <row r="220" spans="1:8" x14ac:dyDescent="0.3">
      <c r="A220" s="7">
        <f>'Исходные данные'!H220</f>
        <v>43535</v>
      </c>
      <c r="B220" s="6">
        <f>'Исходные данные'!O220</f>
        <v>3.25</v>
      </c>
      <c r="C220" s="6">
        <f>'Исходные данные'!P220</f>
        <v>3718800</v>
      </c>
      <c r="D220" s="6">
        <f t="shared" si="15"/>
        <v>1.1786549963416462</v>
      </c>
      <c r="E220" s="6">
        <f t="shared" si="18"/>
        <v>5.8631921824104288E-2</v>
      </c>
      <c r="F220" s="6">
        <f t="shared" si="19"/>
        <v>5.6977434742540356E-2</v>
      </c>
      <c r="G220" s="6">
        <f t="shared" si="16"/>
        <v>15.12891159356384</v>
      </c>
      <c r="H220" s="6">
        <f t="shared" si="17"/>
        <v>0.2808988764044944</v>
      </c>
    </row>
    <row r="221" spans="1:8" x14ac:dyDescent="0.3">
      <c r="A221" s="7">
        <f>'Исходные данные'!H221</f>
        <v>43542</v>
      </c>
      <c r="B221" s="6">
        <f>'Исходные данные'!O221</f>
        <v>3.46</v>
      </c>
      <c r="C221" s="6">
        <f>'Исходные данные'!P221</f>
        <v>1977700</v>
      </c>
      <c r="D221" s="6">
        <f t="shared" si="15"/>
        <v>1.2412685890696329</v>
      </c>
      <c r="E221" s="6">
        <f t="shared" si="18"/>
        <v>6.4615384615384602E-2</v>
      </c>
      <c r="F221" s="6">
        <f t="shared" si="19"/>
        <v>6.2613592727986681E-2</v>
      </c>
      <c r="G221" s="6">
        <f t="shared" si="16"/>
        <v>14.497445111310116</v>
      </c>
      <c r="H221" s="6">
        <f t="shared" si="17"/>
        <v>0.3595505617977528</v>
      </c>
    </row>
    <row r="222" spans="1:8" x14ac:dyDescent="0.3">
      <c r="A222" s="7">
        <f>'Исходные данные'!H222</f>
        <v>43549</v>
      </c>
      <c r="B222" s="6">
        <f>'Исходные данные'!O222</f>
        <v>3.4249999999999998</v>
      </c>
      <c r="C222" s="6">
        <f>'Исходные данные'!P222</f>
        <v>1466000</v>
      </c>
      <c r="D222" s="6">
        <f t="shared" si="15"/>
        <v>1.2311014717141886</v>
      </c>
      <c r="E222" s="6">
        <f t="shared" si="18"/>
        <v>-1.0115606936416227E-2</v>
      </c>
      <c r="F222" s="6">
        <f t="shared" si="19"/>
        <v>-1.0167117355444313E-2</v>
      </c>
      <c r="G222" s="6">
        <f t="shared" si="16"/>
        <v>14.198048161428733</v>
      </c>
      <c r="H222" s="6">
        <f t="shared" si="17"/>
        <v>0.34644194756554303</v>
      </c>
    </row>
    <row r="223" spans="1:8" x14ac:dyDescent="0.3">
      <c r="A223" s="7">
        <f>'Исходные данные'!H223</f>
        <v>43556</v>
      </c>
      <c r="B223" s="6">
        <f>'Исходные данные'!O223</f>
        <v>3.4950000000000001</v>
      </c>
      <c r="C223" s="6">
        <f>'Исходные данные'!P223</f>
        <v>960200</v>
      </c>
      <c r="D223" s="6">
        <f t="shared" si="15"/>
        <v>1.2513333756857736</v>
      </c>
      <c r="E223" s="6">
        <f t="shared" si="18"/>
        <v>2.0437956204379645E-2</v>
      </c>
      <c r="F223" s="6">
        <f t="shared" si="19"/>
        <v>2.0231903971585117E-2</v>
      </c>
      <c r="G223" s="6">
        <f t="shared" si="16"/>
        <v>13.774896875078976</v>
      </c>
      <c r="H223" s="6">
        <f t="shared" si="17"/>
        <v>0.37265917602996262</v>
      </c>
    </row>
    <row r="224" spans="1:8" x14ac:dyDescent="0.3">
      <c r="A224" s="7">
        <f>'Исходные данные'!H224</f>
        <v>43563</v>
      </c>
      <c r="B224" s="6">
        <f>'Исходные данные'!O224</f>
        <v>3.56</v>
      </c>
      <c r="C224" s="6">
        <f>'Исходные данные'!P224</f>
        <v>816000</v>
      </c>
      <c r="D224" s="6">
        <f t="shared" si="15"/>
        <v>1.2697605448639391</v>
      </c>
      <c r="E224" s="6">
        <f t="shared" si="18"/>
        <v>1.8597997138769654E-2</v>
      </c>
      <c r="F224" s="6">
        <f t="shared" si="19"/>
        <v>1.8427169178165587E-2</v>
      </c>
      <c r="G224" s="6">
        <f t="shared" si="16"/>
        <v>13.612169633946245</v>
      </c>
      <c r="H224" s="6">
        <f t="shared" si="17"/>
        <v>0.39700374531835209</v>
      </c>
    </row>
    <row r="225" spans="1:8" x14ac:dyDescent="0.3">
      <c r="A225" s="7">
        <f>'Исходные данные'!H225</f>
        <v>43570</v>
      </c>
      <c r="B225" s="6">
        <f>'Исходные данные'!O225</f>
        <v>3.9849999999999999</v>
      </c>
      <c r="C225" s="6">
        <f>'Исходные данные'!P225</f>
        <v>1755200</v>
      </c>
      <c r="D225" s="6">
        <f t="shared" si="15"/>
        <v>1.3825373122421782</v>
      </c>
      <c r="E225" s="6">
        <f t="shared" si="18"/>
        <v>0.11938202247191006</v>
      </c>
      <c r="F225" s="6">
        <f t="shared" si="19"/>
        <v>0.11277676737823916</v>
      </c>
      <c r="G225" s="6">
        <f t="shared" si="16"/>
        <v>14.378093368503103</v>
      </c>
      <c r="H225" s="6">
        <f t="shared" si="17"/>
        <v>0.55617977528089879</v>
      </c>
    </row>
    <row r="226" spans="1:8" x14ac:dyDescent="0.3">
      <c r="A226" s="7">
        <f>'Исходные данные'!H226</f>
        <v>43577</v>
      </c>
      <c r="B226" s="6">
        <f>'Исходные данные'!O226</f>
        <v>3.76</v>
      </c>
      <c r="C226" s="6">
        <f>'Исходные данные'!P226</f>
        <v>4969400</v>
      </c>
      <c r="D226" s="6">
        <f t="shared" si="15"/>
        <v>1.324418957401803</v>
      </c>
      <c r="E226" s="6">
        <f t="shared" si="18"/>
        <v>-5.6461731493099146E-2</v>
      </c>
      <c r="F226" s="6">
        <f t="shared" si="19"/>
        <v>-5.8118354840375287E-2</v>
      </c>
      <c r="G226" s="6">
        <f t="shared" si="16"/>
        <v>15.418809666438964</v>
      </c>
      <c r="H226" s="6">
        <f t="shared" si="17"/>
        <v>0.47191011235955049</v>
      </c>
    </row>
    <row r="227" spans="1:8" x14ac:dyDescent="0.3">
      <c r="A227" s="7">
        <f>'Исходные данные'!H227</f>
        <v>43584</v>
      </c>
      <c r="B227" s="6">
        <f>'Исходные данные'!O227</f>
        <v>4.0739999999999998</v>
      </c>
      <c r="C227" s="6">
        <f>'Исходные данные'!P227</f>
        <v>1776700</v>
      </c>
      <c r="D227" s="6">
        <f t="shared" si="15"/>
        <v>1.404625317804614</v>
      </c>
      <c r="E227" s="6">
        <f t="shared" si="18"/>
        <v>8.3510638297872364E-2</v>
      </c>
      <c r="F227" s="6">
        <f t="shared" si="19"/>
        <v>8.02063604028109E-2</v>
      </c>
      <c r="G227" s="6">
        <f t="shared" si="16"/>
        <v>14.390268269023997</v>
      </c>
      <c r="H227" s="6">
        <f t="shared" si="17"/>
        <v>0.58951310861423212</v>
      </c>
    </row>
    <row r="228" spans="1:8" x14ac:dyDescent="0.3">
      <c r="A228" s="7">
        <f>'Исходные данные'!H228</f>
        <v>43591</v>
      </c>
      <c r="B228" s="6">
        <f>'Исходные данные'!O228</f>
        <v>3.8180000000000001</v>
      </c>
      <c r="C228" s="6">
        <f>'Исходные данные'!P228</f>
        <v>668400</v>
      </c>
      <c r="D228" s="6">
        <f t="shared" si="15"/>
        <v>1.3397267253035559</v>
      </c>
      <c r="E228" s="6">
        <f t="shared" si="18"/>
        <v>-6.2837506136475152E-2</v>
      </c>
      <c r="F228" s="6">
        <f t="shared" si="19"/>
        <v>-6.48985925010582E-2</v>
      </c>
      <c r="G228" s="6">
        <f t="shared" si="16"/>
        <v>13.412642075703376</v>
      </c>
      <c r="H228" s="6">
        <f t="shared" si="17"/>
        <v>0.49363295880149816</v>
      </c>
    </row>
    <row r="229" spans="1:8" x14ac:dyDescent="0.3">
      <c r="A229" s="7">
        <f>'Исходные данные'!H229</f>
        <v>43598</v>
      </c>
      <c r="B229" s="6">
        <f>'Исходные данные'!O229</f>
        <v>3.6619999999999999</v>
      </c>
      <c r="C229" s="6">
        <f>'Исходные данные'!P229</f>
        <v>366100</v>
      </c>
      <c r="D229" s="6">
        <f t="shared" si="15"/>
        <v>1.2980094462523188</v>
      </c>
      <c r="E229" s="6">
        <f t="shared" si="18"/>
        <v>-4.0859088528025181E-2</v>
      </c>
      <c r="F229" s="6">
        <f t="shared" si="19"/>
        <v>-4.1717279051236983E-2</v>
      </c>
      <c r="G229" s="6">
        <f t="shared" si="16"/>
        <v>12.810661799108328</v>
      </c>
      <c r="H229" s="6">
        <f t="shared" si="17"/>
        <v>0.43520599250936326</v>
      </c>
    </row>
    <row r="230" spans="1:8" x14ac:dyDescent="0.3">
      <c r="A230" s="7">
        <f>'Исходные данные'!H230</f>
        <v>43605</v>
      </c>
      <c r="B230" s="6">
        <f>'Исходные данные'!O230</f>
        <v>3.6880000000000002</v>
      </c>
      <c r="C230" s="6">
        <f>'Исходные данные'!P230</f>
        <v>920900</v>
      </c>
      <c r="D230" s="6">
        <f t="shared" si="15"/>
        <v>1.3050843056943475</v>
      </c>
      <c r="E230" s="6">
        <f t="shared" si="18"/>
        <v>7.0999453850355667E-3</v>
      </c>
      <c r="F230" s="6">
        <f t="shared" si="19"/>
        <v>7.0748594420284808E-3</v>
      </c>
      <c r="G230" s="6">
        <f t="shared" si="16"/>
        <v>13.733106731709459</v>
      </c>
      <c r="H230" s="6">
        <f t="shared" si="17"/>
        <v>0.44494382022471918</v>
      </c>
    </row>
    <row r="231" spans="1:8" x14ac:dyDescent="0.3">
      <c r="A231" s="7">
        <f>'Исходные данные'!H231</f>
        <v>43612</v>
      </c>
      <c r="B231" s="6">
        <f>'Исходные данные'!O231</f>
        <v>3.802</v>
      </c>
      <c r="C231" s="6">
        <f>'Исходные данные'!P231</f>
        <v>236500</v>
      </c>
      <c r="D231" s="6">
        <f t="shared" si="15"/>
        <v>1.3355272440662374</v>
      </c>
      <c r="E231" s="6">
        <f t="shared" si="18"/>
        <v>3.0911062906724476E-2</v>
      </c>
      <c r="F231" s="6">
        <f t="shared" si="19"/>
        <v>3.0442938371889921E-2</v>
      </c>
      <c r="G231" s="6">
        <f t="shared" si="16"/>
        <v>12.373703486914124</v>
      </c>
      <c r="H231" s="6">
        <f t="shared" si="17"/>
        <v>0.48764044943820228</v>
      </c>
    </row>
    <row r="232" spans="1:8" x14ac:dyDescent="0.3">
      <c r="A232" s="7">
        <f>'Исходные данные'!H232</f>
        <v>43619</v>
      </c>
      <c r="B232" s="6">
        <f>'Исходные данные'!O232</f>
        <v>3.8679999999999999</v>
      </c>
      <c r="C232" s="6">
        <f>'Исходные данные'!P232</f>
        <v>634600</v>
      </c>
      <c r="D232" s="6">
        <f t="shared" si="15"/>
        <v>1.352737577591048</v>
      </c>
      <c r="E232" s="6">
        <f t="shared" si="18"/>
        <v>1.73592845870594E-2</v>
      </c>
      <c r="F232" s="6">
        <f t="shared" si="19"/>
        <v>1.7210333524810408E-2</v>
      </c>
      <c r="G232" s="6">
        <f t="shared" si="16"/>
        <v>13.360750158131232</v>
      </c>
      <c r="H232" s="6">
        <f t="shared" si="17"/>
        <v>0.51235955056179772</v>
      </c>
    </row>
    <row r="233" spans="1:8" x14ac:dyDescent="0.3">
      <c r="A233" s="7">
        <f>'Исходные данные'!H233</f>
        <v>43626</v>
      </c>
      <c r="B233" s="6">
        <f>'Исходные данные'!O233</f>
        <v>4</v>
      </c>
      <c r="C233" s="6">
        <f>'Исходные данные'!P233</f>
        <v>357300</v>
      </c>
      <c r="D233" s="6">
        <f t="shared" si="15"/>
        <v>1.3862943611198906</v>
      </c>
      <c r="E233" s="6">
        <f t="shared" si="18"/>
        <v>3.4126163391933848E-2</v>
      </c>
      <c r="F233" s="6">
        <f t="shared" si="19"/>
        <v>3.3556783528842768E-2</v>
      </c>
      <c r="G233" s="6">
        <f t="shared" si="16"/>
        <v>12.786331044011501</v>
      </c>
      <c r="H233" s="6">
        <f t="shared" si="17"/>
        <v>0.5617977528089888</v>
      </c>
    </row>
    <row r="234" spans="1:8" x14ac:dyDescent="0.3">
      <c r="A234" s="7">
        <f>'Исходные данные'!H234</f>
        <v>43633</v>
      </c>
      <c r="B234" s="6">
        <f>'Исходные данные'!O234</f>
        <v>3.9660000000000002</v>
      </c>
      <c r="C234" s="6">
        <f>'Исходные данные'!P234</f>
        <v>944500</v>
      </c>
      <c r="D234" s="6">
        <f t="shared" si="15"/>
        <v>1.3777580300976042</v>
      </c>
      <c r="E234" s="6">
        <f t="shared" si="18"/>
        <v>-8.499999999999952E-3</v>
      </c>
      <c r="F234" s="6">
        <f t="shared" si="19"/>
        <v>-8.5363310222863354E-3</v>
      </c>
      <c r="G234" s="6">
        <f t="shared" si="16"/>
        <v>13.758410965923701</v>
      </c>
      <c r="H234" s="6">
        <f t="shared" si="17"/>
        <v>0.54906367041198512</v>
      </c>
    </row>
    <row r="235" spans="1:8" x14ac:dyDescent="0.3">
      <c r="A235" s="7">
        <f>'Исходные данные'!H235</f>
        <v>43640</v>
      </c>
      <c r="B235" s="6">
        <f>'Исходные данные'!O235</f>
        <v>4.024</v>
      </c>
      <c r="C235" s="6">
        <f>'Исходные данные'!P235</f>
        <v>440500</v>
      </c>
      <c r="D235" s="6">
        <f t="shared" si="15"/>
        <v>1.3922764327974382</v>
      </c>
      <c r="E235" s="6">
        <f t="shared" si="18"/>
        <v>1.462430660615225E-2</v>
      </c>
      <c r="F235" s="6">
        <f t="shared" si="19"/>
        <v>1.451840269983377E-2</v>
      </c>
      <c r="G235" s="6">
        <f t="shared" si="16"/>
        <v>12.995665724358371</v>
      </c>
      <c r="H235" s="6">
        <f t="shared" si="17"/>
        <v>0.57078651685393256</v>
      </c>
    </row>
    <row r="236" spans="1:8" x14ac:dyDescent="0.3">
      <c r="A236" s="7">
        <f>'Исходные данные'!H236</f>
        <v>43647</v>
      </c>
      <c r="B236" s="6">
        <f>'Исходные данные'!O236</f>
        <v>3.9940000000000002</v>
      </c>
      <c r="C236" s="6">
        <f>'Исходные данные'!P236</f>
        <v>341200</v>
      </c>
      <c r="D236" s="6">
        <f t="shared" si="15"/>
        <v>1.3847932349936236</v>
      </c>
      <c r="E236" s="6">
        <f t="shared" si="18"/>
        <v>-7.455268389661979E-3</v>
      </c>
      <c r="F236" s="6">
        <f t="shared" si="19"/>
        <v>-7.4831978038145093E-3</v>
      </c>
      <c r="G236" s="6">
        <f t="shared" si="16"/>
        <v>12.740224094599661</v>
      </c>
      <c r="H236" s="6">
        <f t="shared" si="17"/>
        <v>0.55955056179775287</v>
      </c>
    </row>
    <row r="237" spans="1:8" x14ac:dyDescent="0.3">
      <c r="A237" s="7">
        <f>'Исходные данные'!H237</f>
        <v>43654</v>
      </c>
      <c r="B237" s="6">
        <f>'Исходные данные'!O237</f>
        <v>3.9780000000000002</v>
      </c>
      <c r="C237" s="6">
        <f>'Исходные данные'!P237</f>
        <v>405700</v>
      </c>
      <c r="D237" s="6">
        <f t="shared" si="15"/>
        <v>1.3807791804317806</v>
      </c>
      <c r="E237" s="6">
        <f t="shared" si="18"/>
        <v>-4.0060090135202835E-3</v>
      </c>
      <c r="F237" s="6">
        <f t="shared" si="19"/>
        <v>-4.0140545618430647E-3</v>
      </c>
      <c r="G237" s="6">
        <f t="shared" si="16"/>
        <v>12.913369249194538</v>
      </c>
      <c r="H237" s="6">
        <f t="shared" si="17"/>
        <v>0.55355805243445699</v>
      </c>
    </row>
    <row r="238" spans="1:8" x14ac:dyDescent="0.3">
      <c r="A238" s="7">
        <f>'Исходные данные'!H238</f>
        <v>43661</v>
      </c>
      <c r="B238" s="6">
        <f>'Исходные данные'!O238</f>
        <v>4.0620000000000003</v>
      </c>
      <c r="C238" s="6">
        <f>'Исходные данные'!P238</f>
        <v>644100</v>
      </c>
      <c r="D238" s="6">
        <f t="shared" si="15"/>
        <v>1.4016754631581929</v>
      </c>
      <c r="E238" s="6">
        <f t="shared" si="18"/>
        <v>2.1116138763197605E-2</v>
      </c>
      <c r="F238" s="6">
        <f t="shared" si="19"/>
        <v>2.0896282726412412E-2</v>
      </c>
      <c r="G238" s="6">
        <f t="shared" si="16"/>
        <v>13.375609272534982</v>
      </c>
      <c r="H238" s="6">
        <f t="shared" si="17"/>
        <v>0.58501872659176046</v>
      </c>
    </row>
    <row r="239" spans="1:8" x14ac:dyDescent="0.3">
      <c r="A239" s="7">
        <f>'Исходные данные'!H239</f>
        <v>43668</v>
      </c>
      <c r="B239" s="6">
        <f>'Исходные данные'!O239</f>
        <v>3.992</v>
      </c>
      <c r="C239" s="6">
        <f>'Исходные данные'!P239</f>
        <v>422400</v>
      </c>
      <c r="D239" s="6">
        <f t="shared" si="15"/>
        <v>1.3842923584492175</v>
      </c>
      <c r="E239" s="6">
        <f t="shared" si="18"/>
        <v>-1.7232890201871069E-2</v>
      </c>
      <c r="F239" s="6">
        <f t="shared" si="19"/>
        <v>-1.7383104708975423E-2</v>
      </c>
      <c r="G239" s="6">
        <f t="shared" si="16"/>
        <v>12.953708011374189</v>
      </c>
      <c r="H239" s="6">
        <f t="shared" si="17"/>
        <v>0.55880149812734081</v>
      </c>
    </row>
    <row r="240" spans="1:8" x14ac:dyDescent="0.3">
      <c r="A240" s="7">
        <f>'Исходные данные'!H240</f>
        <v>43675</v>
      </c>
      <c r="B240" s="6">
        <f>'Исходные данные'!O240</f>
        <v>4.032</v>
      </c>
      <c r="C240" s="6">
        <f>'Исходные данные'!P240</f>
        <v>312700</v>
      </c>
      <c r="D240" s="6">
        <f t="shared" si="15"/>
        <v>1.3942625307690675</v>
      </c>
      <c r="E240" s="6">
        <f t="shared" si="18"/>
        <v>1.0020040080160329E-2</v>
      </c>
      <c r="F240" s="6">
        <f t="shared" si="19"/>
        <v>9.9701723198498508E-3</v>
      </c>
      <c r="G240" s="6">
        <f t="shared" si="16"/>
        <v>12.652999543445933</v>
      </c>
      <c r="H240" s="6">
        <f t="shared" si="17"/>
        <v>0.57378277153558055</v>
      </c>
    </row>
    <row r="241" spans="1:8" x14ac:dyDescent="0.3">
      <c r="A241" s="7">
        <f>'Исходные данные'!H241</f>
        <v>43682</v>
      </c>
      <c r="B241" s="6">
        <f>'Исходные данные'!O241</f>
        <v>4.0279999999999996</v>
      </c>
      <c r="C241" s="6">
        <f>'Исходные данные'!P241</f>
        <v>143300</v>
      </c>
      <c r="D241" s="6">
        <f t="shared" si="15"/>
        <v>1.3932699748563158</v>
      </c>
      <c r="E241" s="6">
        <f t="shared" si="18"/>
        <v>-9.9206349206360303E-4</v>
      </c>
      <c r="F241" s="6">
        <f t="shared" si="19"/>
        <v>-9.9255591275173899E-4</v>
      </c>
      <c r="G241" s="6">
        <f t="shared" si="16"/>
        <v>11.872695613816264</v>
      </c>
      <c r="H241" s="6">
        <f t="shared" si="17"/>
        <v>0.57228464419475644</v>
      </c>
    </row>
    <row r="242" spans="1:8" x14ac:dyDescent="0.3">
      <c r="A242" s="7">
        <f>'Исходные данные'!H242</f>
        <v>43689</v>
      </c>
      <c r="B242" s="6">
        <f>'Исходные данные'!O242</f>
        <v>3.984</v>
      </c>
      <c r="C242" s="6">
        <f>'Исходные данные'!P242</f>
        <v>641000</v>
      </c>
      <c r="D242" s="6">
        <f t="shared" si="15"/>
        <v>1.3822863397223517</v>
      </c>
      <c r="E242" s="6">
        <f t="shared" si="18"/>
        <v>-1.0923535253227309E-2</v>
      </c>
      <c r="F242" s="6">
        <f t="shared" si="19"/>
        <v>-1.0983635133963963E-2</v>
      </c>
      <c r="G242" s="6">
        <f t="shared" si="16"/>
        <v>13.370784735902808</v>
      </c>
      <c r="H242" s="6">
        <f t="shared" si="17"/>
        <v>0.55580524344569293</v>
      </c>
    </row>
    <row r="243" spans="1:8" x14ac:dyDescent="0.3">
      <c r="A243" s="7">
        <f>'Исходные данные'!H243</f>
        <v>43696</v>
      </c>
      <c r="B243" s="6">
        <f>'Исходные данные'!O243</f>
        <v>3.97</v>
      </c>
      <c r="C243" s="6">
        <f>'Исходные данные'!P243</f>
        <v>170700</v>
      </c>
      <c r="D243" s="6">
        <f t="shared" si="15"/>
        <v>1.3787660946990992</v>
      </c>
      <c r="E243" s="6">
        <f t="shared" si="18"/>
        <v>-3.5140562248995458E-3</v>
      </c>
      <c r="F243" s="6">
        <f t="shared" si="19"/>
        <v>-3.5202450232526879E-3</v>
      </c>
      <c r="G243" s="6">
        <f t="shared" si="16"/>
        <v>12.047662908782533</v>
      </c>
      <c r="H243" s="6">
        <f t="shared" si="17"/>
        <v>0.55056179775280911</v>
      </c>
    </row>
    <row r="244" spans="1:8" x14ac:dyDescent="0.3">
      <c r="A244" s="7">
        <f>'Исходные данные'!H244</f>
        <v>43703</v>
      </c>
      <c r="B244" s="6">
        <f>'Исходные данные'!O244</f>
        <v>3.972</v>
      </c>
      <c r="C244" s="6">
        <f>'Исходные данные'!P244</f>
        <v>381400</v>
      </c>
      <c r="D244" s="6">
        <f t="shared" si="15"/>
        <v>1.3792697461829262</v>
      </c>
      <c r="E244" s="6">
        <f t="shared" si="18"/>
        <v>5.0377833753143062E-4</v>
      </c>
      <c r="F244" s="6">
        <f t="shared" si="19"/>
        <v>5.0365148382708531E-4</v>
      </c>
      <c r="G244" s="6">
        <f t="shared" si="16"/>
        <v>12.851603972148455</v>
      </c>
      <c r="H244" s="6">
        <f t="shared" si="17"/>
        <v>0.55131086142322094</v>
      </c>
    </row>
    <row r="245" spans="1:8" x14ac:dyDescent="0.3">
      <c r="A245" s="7">
        <f>'Исходные данные'!H245</f>
        <v>43710</v>
      </c>
      <c r="B245" s="6">
        <f>'Исходные данные'!O245</f>
        <v>3.9860000000000002</v>
      </c>
      <c r="C245" s="6">
        <f>'Исходные данные'!P245</f>
        <v>211100</v>
      </c>
      <c r="D245" s="6">
        <f t="shared" si="15"/>
        <v>1.3827882217906031</v>
      </c>
      <c r="E245" s="6">
        <f t="shared" si="18"/>
        <v>3.5246727089627982E-3</v>
      </c>
      <c r="F245" s="6">
        <f t="shared" si="19"/>
        <v>3.5184756076769171E-3</v>
      </c>
      <c r="G245" s="6">
        <f t="shared" si="16"/>
        <v>12.260087233836412</v>
      </c>
      <c r="H245" s="6">
        <f t="shared" si="17"/>
        <v>0.55655430711610498</v>
      </c>
    </row>
    <row r="246" spans="1:8" x14ac:dyDescent="0.3">
      <c r="A246" s="7">
        <f>'Исходные данные'!H246</f>
        <v>43717</v>
      </c>
      <c r="B246" s="6">
        <f>'Исходные данные'!O246</f>
        <v>3.9319999999999999</v>
      </c>
      <c r="C246" s="6">
        <f>'Исходные данные'!P246</f>
        <v>322800</v>
      </c>
      <c r="D246" s="6">
        <f t="shared" si="15"/>
        <v>1.3691482022849202</v>
      </c>
      <c r="E246" s="6">
        <f t="shared" si="18"/>
        <v>-1.3547415955845526E-2</v>
      </c>
      <c r="F246" s="6">
        <f t="shared" si="19"/>
        <v>-1.3640019505682921E-2</v>
      </c>
      <c r="G246" s="6">
        <f t="shared" si="16"/>
        <v>12.684788215377932</v>
      </c>
      <c r="H246" s="6">
        <f t="shared" si="17"/>
        <v>0.53632958801498132</v>
      </c>
    </row>
    <row r="247" spans="1:8" x14ac:dyDescent="0.3">
      <c r="A247" s="7">
        <f>'Исходные данные'!H247</f>
        <v>43724</v>
      </c>
      <c r="B247" s="6">
        <f>'Исходные данные'!O247</f>
        <v>3.93</v>
      </c>
      <c r="C247" s="6">
        <f>'Исходные данные'!P247</f>
        <v>425800</v>
      </c>
      <c r="D247" s="6">
        <f t="shared" si="15"/>
        <v>1.3686394258811698</v>
      </c>
      <c r="E247" s="6">
        <f t="shared" si="18"/>
        <v>-5.0864699898265004E-4</v>
      </c>
      <c r="F247" s="6">
        <f t="shared" si="19"/>
        <v>-5.0877640375022115E-4</v>
      </c>
      <c r="G247" s="6">
        <f t="shared" si="16"/>
        <v>12.961725031441516</v>
      </c>
      <c r="H247" s="6">
        <f t="shared" si="17"/>
        <v>0.53558052434456938</v>
      </c>
    </row>
    <row r="248" spans="1:8" x14ac:dyDescent="0.3">
      <c r="A248" s="7">
        <f>'Исходные данные'!H248</f>
        <v>43731</v>
      </c>
      <c r="B248" s="6">
        <f>'Исходные данные'!O248</f>
        <v>3.7679999999999998</v>
      </c>
      <c r="C248" s="6">
        <f>'Исходные данные'!P248</f>
        <v>172400</v>
      </c>
      <c r="D248" s="6">
        <f t="shared" si="15"/>
        <v>1.3265443567141166</v>
      </c>
      <c r="E248" s="6">
        <f t="shared" si="18"/>
        <v>-4.1221374045801618E-2</v>
      </c>
      <c r="F248" s="6">
        <f t="shared" si="19"/>
        <v>-4.2095069167053335E-2</v>
      </c>
      <c r="G248" s="6">
        <f t="shared" si="16"/>
        <v>12.057572637211729</v>
      </c>
      <c r="H248" s="6">
        <f t="shared" si="17"/>
        <v>0.47490636704119843</v>
      </c>
    </row>
    <row r="249" spans="1:8" x14ac:dyDescent="0.3">
      <c r="A249" s="7">
        <f>'Исходные данные'!H249</f>
        <v>43738</v>
      </c>
      <c r="B249" s="6">
        <f>'Исходные данные'!O249</f>
        <v>3.5019999999999998</v>
      </c>
      <c r="C249" s="6">
        <f>'Исходные данные'!P249</f>
        <v>181900</v>
      </c>
      <c r="D249" s="6">
        <f t="shared" si="15"/>
        <v>1.2533342338636599</v>
      </c>
      <c r="E249" s="6">
        <f t="shared" si="18"/>
        <v>-7.0594479830148632E-2</v>
      </c>
      <c r="F249" s="6">
        <f t="shared" si="19"/>
        <v>-7.3210122850456555E-2</v>
      </c>
      <c r="G249" s="6">
        <f t="shared" si="16"/>
        <v>12.111212364506214</v>
      </c>
      <c r="H249" s="6">
        <f t="shared" si="17"/>
        <v>0.37528089887640442</v>
      </c>
    </row>
    <row r="250" spans="1:8" x14ac:dyDescent="0.3">
      <c r="A250" s="7">
        <f>'Исходные данные'!H250</f>
        <v>43745</v>
      </c>
      <c r="B250" s="6">
        <f>'Исходные данные'!O250</f>
        <v>3.81</v>
      </c>
      <c r="C250" s="6">
        <f>'Исходные данные'!P250</f>
        <v>544300</v>
      </c>
      <c r="D250" s="6">
        <f t="shared" si="15"/>
        <v>1.3376291891386096</v>
      </c>
      <c r="E250" s="6">
        <f t="shared" si="18"/>
        <v>8.7949743003997799E-2</v>
      </c>
      <c r="F250" s="6">
        <f t="shared" si="19"/>
        <v>8.4294955274949485E-2</v>
      </c>
      <c r="G250" s="6">
        <f t="shared" si="16"/>
        <v>13.207255844422292</v>
      </c>
      <c r="H250" s="6">
        <f t="shared" si="17"/>
        <v>0.49063670411985022</v>
      </c>
    </row>
    <row r="251" spans="1:8" x14ac:dyDescent="0.3">
      <c r="A251" s="7">
        <f>'Исходные данные'!H251</f>
        <v>43752</v>
      </c>
      <c r="B251" s="6">
        <f>'Исходные данные'!O251</f>
        <v>3.952</v>
      </c>
      <c r="C251" s="6">
        <f>'Исходные данные'!P251</f>
        <v>553500</v>
      </c>
      <c r="D251" s="6">
        <f t="shared" si="15"/>
        <v>1.3742217798856213</v>
      </c>
      <c r="E251" s="6">
        <f t="shared" si="18"/>
        <v>3.7270341207349053E-2</v>
      </c>
      <c r="F251" s="6">
        <f t="shared" si="19"/>
        <v>3.6592590747011662E-2</v>
      </c>
      <c r="G251" s="6">
        <f t="shared" si="16"/>
        <v>13.224017031130829</v>
      </c>
      <c r="H251" s="6">
        <f t="shared" si="17"/>
        <v>0.54382022471910108</v>
      </c>
    </row>
    <row r="252" spans="1:8" x14ac:dyDescent="0.3">
      <c r="A252" s="7">
        <f>'Исходные данные'!H252</f>
        <v>43759</v>
      </c>
      <c r="B252" s="6">
        <f>'Исходные данные'!O252</f>
        <v>3.8820000000000001</v>
      </c>
      <c r="C252" s="6">
        <f>'Исходные данные'!P252</f>
        <v>405900</v>
      </c>
      <c r="D252" s="6">
        <f t="shared" si="15"/>
        <v>1.3563504847468186</v>
      </c>
      <c r="E252" s="6">
        <f t="shared" si="18"/>
        <v>-1.7712550607287408E-2</v>
      </c>
      <c r="F252" s="6">
        <f t="shared" si="19"/>
        <v>-1.7871295138802798E-2</v>
      </c>
      <c r="G252" s="6">
        <f t="shared" si="16"/>
        <v>12.91386210282699</v>
      </c>
      <c r="H252" s="6">
        <f t="shared" si="17"/>
        <v>0.51760299625468176</v>
      </c>
    </row>
    <row r="253" spans="1:8" x14ac:dyDescent="0.3">
      <c r="A253" s="7">
        <f>'Исходные данные'!H253</f>
        <v>43766</v>
      </c>
      <c r="B253" s="6">
        <f>'Исходные данные'!O253</f>
        <v>3.99</v>
      </c>
      <c r="C253" s="6">
        <f>'Исходные данные'!P253</f>
        <v>477700</v>
      </c>
      <c r="D253" s="6">
        <f t="shared" si="15"/>
        <v>1.3837912309017721</v>
      </c>
      <c r="E253" s="6">
        <f t="shared" si="18"/>
        <v>2.7820710973724908E-2</v>
      </c>
      <c r="F253" s="6">
        <f t="shared" si="19"/>
        <v>2.7440746154953649E-2</v>
      </c>
      <c r="G253" s="6">
        <f t="shared" si="16"/>
        <v>13.076738199378052</v>
      </c>
      <c r="H253" s="6">
        <f t="shared" si="17"/>
        <v>0.55805243445692898</v>
      </c>
    </row>
    <row r="254" spans="1:8" x14ac:dyDescent="0.3">
      <c r="A254" s="7">
        <f>'Исходные данные'!H254</f>
        <v>43773</v>
      </c>
      <c r="B254" s="6">
        <f>'Исходные данные'!O254</f>
        <v>3.8879999999999999</v>
      </c>
      <c r="C254" s="6">
        <f>'Исходные данные'!P254</f>
        <v>280100</v>
      </c>
      <c r="D254" s="6">
        <f t="shared" si="15"/>
        <v>1.3578948865981926</v>
      </c>
      <c r="E254" s="6">
        <f t="shared" si="18"/>
        <v>-2.5563909774436167E-2</v>
      </c>
      <c r="F254" s="6">
        <f t="shared" si="19"/>
        <v>-2.5896344303579479E-2</v>
      </c>
      <c r="G254" s="6">
        <f t="shared" si="16"/>
        <v>12.5429019612482</v>
      </c>
      <c r="H254" s="6">
        <f t="shared" si="17"/>
        <v>0.51985018726591758</v>
      </c>
    </row>
    <row r="255" spans="1:8" x14ac:dyDescent="0.3">
      <c r="A255" s="7">
        <f>'Исходные данные'!H255</f>
        <v>43780</v>
      </c>
      <c r="B255" s="6">
        <f>'Исходные данные'!O255</f>
        <v>3.9319999999999999</v>
      </c>
      <c r="C255" s="6">
        <f>'Исходные данные'!P255</f>
        <v>470600</v>
      </c>
      <c r="D255" s="6">
        <f t="shared" si="15"/>
        <v>1.3691482022849202</v>
      </c>
      <c r="E255" s="6">
        <f t="shared" si="18"/>
        <v>1.131687242798355E-2</v>
      </c>
      <c r="F255" s="6">
        <f t="shared" si="19"/>
        <v>1.1253315686727453E-2</v>
      </c>
      <c r="G255" s="6">
        <f t="shared" si="16"/>
        <v>13.061763755275399</v>
      </c>
      <c r="H255" s="6">
        <f t="shared" si="17"/>
        <v>0.53632958801498132</v>
      </c>
    </row>
    <row r="256" spans="1:8" x14ac:dyDescent="0.3">
      <c r="A256" s="7">
        <f>'Исходные данные'!H256</f>
        <v>43787</v>
      </c>
      <c r="B256" s="6">
        <f>'Исходные данные'!O256</f>
        <v>4.03</v>
      </c>
      <c r="C256" s="6">
        <f>'Исходные данные'!P256</f>
        <v>579500</v>
      </c>
      <c r="D256" s="6">
        <f t="shared" si="15"/>
        <v>1.3937663759585917</v>
      </c>
      <c r="E256" s="6">
        <f t="shared" si="18"/>
        <v>2.4923702950152674E-2</v>
      </c>
      <c r="F256" s="6">
        <f t="shared" si="19"/>
        <v>2.4618173673671678E-2</v>
      </c>
      <c r="G256" s="6">
        <f t="shared" si="16"/>
        <v>13.269920941761944</v>
      </c>
      <c r="H256" s="6">
        <f t="shared" si="17"/>
        <v>0.57303370786516861</v>
      </c>
    </row>
    <row r="257" spans="1:8" x14ac:dyDescent="0.3">
      <c r="A257" s="7">
        <f>'Исходные данные'!H257</f>
        <v>43794</v>
      </c>
      <c r="B257" s="6">
        <f>'Исходные данные'!O257</f>
        <v>3.99</v>
      </c>
      <c r="C257" s="6">
        <f>'Исходные данные'!P257</f>
        <v>1104300</v>
      </c>
      <c r="D257" s="6">
        <f t="shared" si="15"/>
        <v>1.3837912309017721</v>
      </c>
      <c r="E257" s="6">
        <f t="shared" si="18"/>
        <v>-9.9255583126550955E-3</v>
      </c>
      <c r="F257" s="6">
        <f t="shared" si="19"/>
        <v>-9.9751450568195087E-3</v>
      </c>
      <c r="G257" s="6">
        <f t="shared" si="16"/>
        <v>13.914722208035222</v>
      </c>
      <c r="H257" s="6">
        <f t="shared" si="17"/>
        <v>0.55805243445692898</v>
      </c>
    </row>
    <row r="258" spans="1:8" x14ac:dyDescent="0.3">
      <c r="A258" s="7">
        <f>'Исходные данные'!H258</f>
        <v>43801</v>
      </c>
      <c r="B258" s="6">
        <f>'Исходные данные'!O258</f>
        <v>4.0199999999999996</v>
      </c>
      <c r="C258" s="6">
        <f>'Исходные данные'!P258</f>
        <v>806200</v>
      </c>
      <c r="D258" s="6">
        <f t="shared" si="15"/>
        <v>1.3912819026309295</v>
      </c>
      <c r="E258" s="6">
        <f t="shared" si="18"/>
        <v>7.5187969924810421E-3</v>
      </c>
      <c r="F258" s="6">
        <f t="shared" si="19"/>
        <v>7.4906717291574384E-3</v>
      </c>
      <c r="G258" s="6">
        <f t="shared" si="16"/>
        <v>13.600087129665203</v>
      </c>
      <c r="H258" s="6">
        <f t="shared" si="17"/>
        <v>0.56928838951310845</v>
      </c>
    </row>
    <row r="259" spans="1:8" x14ac:dyDescent="0.3">
      <c r="A259" s="7">
        <f>'Исходные данные'!H259</f>
        <v>43808</v>
      </c>
      <c r="B259" s="6">
        <f>'Исходные данные'!O259</f>
        <v>3.9980000000000002</v>
      </c>
      <c r="C259" s="6">
        <f>'Исходные данные'!P259</f>
        <v>935900</v>
      </c>
      <c r="D259" s="6">
        <f t="shared" ref="D259:D268" si="20">LN(B259)</f>
        <v>1.3857942360782083</v>
      </c>
      <c r="E259" s="6">
        <f t="shared" si="18"/>
        <v>-5.472636815920238E-3</v>
      </c>
      <c r="F259" s="6">
        <f t="shared" si="19"/>
        <v>-5.4876665527212234E-3</v>
      </c>
      <c r="G259" s="6">
        <f t="shared" ref="G259:G268" si="21">LN(C259)</f>
        <v>13.749263912145349</v>
      </c>
      <c r="H259" s="6">
        <f t="shared" ref="H259:H268" si="22" xml:space="preserve"> (B259 - MIN($B$2:$B$268)) / (MAX($B$2:$B$268) - MIN($B$2:$B$268))</f>
        <v>0.56104868913857686</v>
      </c>
    </row>
    <row r="260" spans="1:8" x14ac:dyDescent="0.3">
      <c r="A260" s="7">
        <f>'Исходные данные'!H260</f>
        <v>43815</v>
      </c>
      <c r="B260" s="6">
        <f>'Исходные данные'!O260</f>
        <v>4.0039999999999996</v>
      </c>
      <c r="C260" s="6">
        <f>'Исходные данные'!P260</f>
        <v>1068900</v>
      </c>
      <c r="D260" s="6">
        <f t="shared" si="20"/>
        <v>1.387293861452974</v>
      </c>
      <c r="E260" s="6">
        <f t="shared" ref="E260:E268" si="23" xml:space="preserve"> (B260 - B259) / (B259)</f>
        <v>1.5007503751874283E-3</v>
      </c>
      <c r="F260" s="6">
        <f t="shared" ref="F260:F268" si="24">LN(E260+1)</f>
        <v>1.4996253747656138E-3</v>
      </c>
      <c r="G260" s="6">
        <f t="shared" si="21"/>
        <v>13.882140640262037</v>
      </c>
      <c r="H260" s="6">
        <f t="shared" si="22"/>
        <v>0.56329588014981258</v>
      </c>
    </row>
    <row r="261" spans="1:8" x14ac:dyDescent="0.3">
      <c r="A261" s="7">
        <f>'Исходные данные'!H261</f>
        <v>43822</v>
      </c>
      <c r="B261" s="6">
        <f>'Исходные данные'!O261</f>
        <v>3.9980000000000002</v>
      </c>
      <c r="C261" s="6">
        <f>'Исходные данные'!P261</f>
        <v>714400</v>
      </c>
      <c r="D261" s="6">
        <f t="shared" si="20"/>
        <v>1.3857942360782083</v>
      </c>
      <c r="E261" s="6">
        <f t="shared" si="23"/>
        <v>-1.4985014985013337E-3</v>
      </c>
      <c r="F261" s="6">
        <f t="shared" si="24"/>
        <v>-1.4996253747656134E-3</v>
      </c>
      <c r="G261" s="6">
        <f t="shared" si="21"/>
        <v>13.479198308544426</v>
      </c>
      <c r="H261" s="6">
        <f t="shared" si="22"/>
        <v>0.56104868913857686</v>
      </c>
    </row>
    <row r="262" spans="1:8" x14ac:dyDescent="0.3">
      <c r="A262" s="7">
        <f>'Исходные данные'!H262</f>
        <v>43829</v>
      </c>
      <c r="B262" s="6">
        <f>'Исходные данные'!O262</f>
        <v>3.988</v>
      </c>
      <c r="C262" s="6">
        <f>'Исходные данные'!P262</f>
        <v>128800</v>
      </c>
      <c r="D262" s="6">
        <f t="shared" si="20"/>
        <v>1.383289852099592</v>
      </c>
      <c r="E262" s="6">
        <f t="shared" si="23"/>
        <v>-2.5012506253127139E-3</v>
      </c>
      <c r="F262" s="6">
        <f t="shared" si="24"/>
        <v>-2.5043839786164685E-3</v>
      </c>
      <c r="G262" s="6">
        <f t="shared" si="21"/>
        <v>11.766016092652391</v>
      </c>
      <c r="H262" s="6">
        <f t="shared" si="22"/>
        <v>0.55730337078651682</v>
      </c>
    </row>
    <row r="263" spans="1:8" x14ac:dyDescent="0.3">
      <c r="A263" s="7">
        <f>'Исходные данные'!H263</f>
        <v>43836</v>
      </c>
      <c r="B263" s="6">
        <f>'Исходные данные'!O263</f>
        <v>4.1580000000000004</v>
      </c>
      <c r="C263" s="6">
        <f>'Исходные данные'!P263</f>
        <v>426800</v>
      </c>
      <c r="D263" s="6">
        <f t="shared" si="20"/>
        <v>1.4250341894358212</v>
      </c>
      <c r="E263" s="6">
        <f t="shared" si="23"/>
        <v>4.262788365095295E-2</v>
      </c>
      <c r="F263" s="6">
        <f t="shared" si="24"/>
        <v>4.1744337336229467E-2</v>
      </c>
      <c r="G263" s="6">
        <f t="shared" si="21"/>
        <v>12.964070798409736</v>
      </c>
      <c r="H263" s="6">
        <f t="shared" si="22"/>
        <v>0.6209737827715357</v>
      </c>
    </row>
    <row r="264" spans="1:8" x14ac:dyDescent="0.3">
      <c r="A264" s="7">
        <f>'Исходные данные'!H264</f>
        <v>43843</v>
      </c>
      <c r="B264" s="6">
        <f>'Исходные данные'!O264</f>
        <v>4.1779999999999999</v>
      </c>
      <c r="C264" s="6">
        <f>'Исходные данные'!P264</f>
        <v>185800</v>
      </c>
      <c r="D264" s="6">
        <f t="shared" si="20"/>
        <v>1.4298326631343741</v>
      </c>
      <c r="E264" s="6">
        <f t="shared" si="23"/>
        <v>4.8100048100047071E-3</v>
      </c>
      <c r="F264" s="6">
        <f t="shared" si="24"/>
        <v>4.7984736985526516E-3</v>
      </c>
      <c r="G264" s="6">
        <f t="shared" si="21"/>
        <v>12.132426105361874</v>
      </c>
      <c r="H264" s="6">
        <f t="shared" si="22"/>
        <v>0.62846441947565546</v>
      </c>
    </row>
    <row r="265" spans="1:8" x14ac:dyDescent="0.3">
      <c r="A265" s="7">
        <f>'Исходные данные'!H265</f>
        <v>43850</v>
      </c>
      <c r="B265" s="6">
        <f>'Исходные данные'!O265</f>
        <v>4.0519999999999996</v>
      </c>
      <c r="C265" s="6">
        <f>'Исходные данные'!P265</f>
        <v>478800</v>
      </c>
      <c r="D265" s="6">
        <f t="shared" si="20"/>
        <v>1.3992105863864368</v>
      </c>
      <c r="E265" s="6">
        <f t="shared" si="23"/>
        <v>-3.0157970320727701E-2</v>
      </c>
      <c r="F265" s="6">
        <f t="shared" si="24"/>
        <v>-3.0622076747937235E-2</v>
      </c>
      <c r="G265" s="6">
        <f t="shared" si="21"/>
        <v>13.079038252665955</v>
      </c>
      <c r="H265" s="6">
        <f t="shared" si="22"/>
        <v>0.5812734082397002</v>
      </c>
    </row>
    <row r="266" spans="1:8" x14ac:dyDescent="0.3">
      <c r="A266" s="7">
        <f>'Исходные данные'!H266</f>
        <v>43857</v>
      </c>
      <c r="B266" s="6">
        <f>'Исходные данные'!O266</f>
        <v>3.92</v>
      </c>
      <c r="C266" s="6">
        <f>'Исходные данные'!P266</f>
        <v>368800</v>
      </c>
      <c r="D266" s="6">
        <f t="shared" si="20"/>
        <v>1.3660916538023711</v>
      </c>
      <c r="E266" s="6">
        <f t="shared" si="23"/>
        <v>-3.2576505429417493E-2</v>
      </c>
      <c r="F266" s="6">
        <f t="shared" si="24"/>
        <v>-3.3118932584065681E-2</v>
      </c>
      <c r="G266" s="6">
        <f t="shared" si="21"/>
        <v>12.818009770664576</v>
      </c>
      <c r="H266" s="6">
        <f t="shared" si="22"/>
        <v>0.53183520599250933</v>
      </c>
    </row>
    <row r="267" spans="1:8" x14ac:dyDescent="0.3">
      <c r="A267" s="7">
        <f>'Исходные данные'!H267</f>
        <v>43864</v>
      </c>
      <c r="B267" s="6">
        <f>'Исходные данные'!O267</f>
        <v>4.758</v>
      </c>
      <c r="C267" s="6">
        <f>'Исходные данные'!P267</f>
        <v>28496400</v>
      </c>
      <c r="D267" s="6">
        <f t="shared" si="20"/>
        <v>1.559827411880766</v>
      </c>
      <c r="E267" s="6">
        <f t="shared" si="23"/>
        <v>0.21377551020408167</v>
      </c>
      <c r="F267" s="6">
        <f t="shared" si="24"/>
        <v>0.19373575807839483</v>
      </c>
      <c r="G267" s="6">
        <f t="shared" si="21"/>
        <v>17.165288321470893</v>
      </c>
      <c r="H267" s="6">
        <f t="shared" si="22"/>
        <v>0.84569288389513109</v>
      </c>
    </row>
    <row r="268" spans="1:8" x14ac:dyDescent="0.3">
      <c r="A268" s="7">
        <f>'Исходные данные'!H268</f>
        <v>43871</v>
      </c>
      <c r="B268" s="6">
        <f>'Исходные данные'!O268</f>
        <v>4.68</v>
      </c>
      <c r="C268" s="6">
        <f>'Исходные данные'!P268</f>
        <v>1267200</v>
      </c>
      <c r="D268" s="6">
        <f t="shared" si="20"/>
        <v>1.5432981099295553</v>
      </c>
      <c r="E268" s="6">
        <f t="shared" si="23"/>
        <v>-1.639344262295088E-2</v>
      </c>
      <c r="F268" s="6">
        <f t="shared" si="24"/>
        <v>-1.6529301951210582E-2</v>
      </c>
      <c r="G268" s="6">
        <f t="shared" si="21"/>
        <v>14.052320300042298</v>
      </c>
      <c r="H268" s="6">
        <f t="shared" si="22"/>
        <v>0.81647940074906356</v>
      </c>
    </row>
  </sheetData>
  <mergeCells count="1">
    <mergeCell ref="J3:K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0B3A-8EF1-4F13-A8AB-9E5CF87A1859}">
  <dimension ref="A1:K295"/>
  <sheetViews>
    <sheetView topLeftCell="F1" workbookViewId="0">
      <selection activeCell="X10" sqref="X10"/>
    </sheetView>
  </sheetViews>
  <sheetFormatPr defaultRowHeight="14.4" x14ac:dyDescent="0.3"/>
  <cols>
    <col min="1" max="1" width="13" customWidth="1"/>
    <col min="2" max="2" width="10.33203125" customWidth="1"/>
    <col min="3" max="3" width="12.33203125" customWidth="1"/>
    <col min="4" max="4" width="25.88671875" customWidth="1"/>
    <col min="5" max="5" width="14.44140625" customWidth="1"/>
    <col min="6" max="6" width="24.6640625" customWidth="1"/>
    <col min="7" max="7" width="32.6640625" customWidth="1"/>
    <col min="8" max="8" width="30" customWidth="1"/>
    <col min="10" max="10" width="30.33203125" customWidth="1"/>
    <col min="11" max="11" width="21.44140625" customWidth="1"/>
  </cols>
  <sheetData>
    <row r="1" spans="1:11" x14ac:dyDescent="0.3">
      <c r="A1" s="7" t="str">
        <f>'Исходные данные'!H1</f>
        <v>&lt;DATE&gt;</v>
      </c>
      <c r="B1" s="6" t="str">
        <f>'Белон ао'!B1</f>
        <v>&lt;CLOSE&gt;</v>
      </c>
      <c r="C1" s="6" t="str">
        <f>'Белон ао'!C1</f>
        <v>&lt;VOL&gt;</v>
      </c>
      <c r="D1" s="6" t="str">
        <f>'Белон ао'!D1</f>
        <v>Логарифм цены закрытия</v>
      </c>
      <c r="E1" s="6" t="str">
        <f>'Белон ао'!E1</f>
        <v>Доходность</v>
      </c>
      <c r="F1" s="6" t="str">
        <f>'Белон ао'!F1</f>
        <v>Логдоходность</v>
      </c>
      <c r="G1" s="6" t="str">
        <f>'Белон ао'!G1</f>
        <v>Логарифм объёмов торгов</v>
      </c>
      <c r="H1" s="6" t="str">
        <f>'Белон ао'!H1</f>
        <v>Относительная цена</v>
      </c>
    </row>
    <row r="2" spans="1:11" ht="15" thickBot="1" x14ac:dyDescent="0.35">
      <c r="A2" s="7">
        <f>'Исходные данные'!H2</f>
        <v>42009</v>
      </c>
      <c r="B2" s="6">
        <f>'Исходные данные'!Q2</f>
        <v>16.7</v>
      </c>
      <c r="C2" s="6">
        <f>'Исходные данные'!R2</f>
        <v>900</v>
      </c>
      <c r="D2" s="6">
        <f>LN(B2)</f>
        <v>2.8154087194227095</v>
      </c>
      <c r="E2" s="6"/>
      <c r="F2" s="6"/>
      <c r="G2" s="6">
        <f>LN(C2)</f>
        <v>6.8023947633243109</v>
      </c>
      <c r="H2" s="6">
        <f xml:space="preserve"> (B2 - MIN($B$2:$B$165)) / (MAX($B$2:$B$165) - MIN($B$2:$B$165))</f>
        <v>1.1494252873563244E-2</v>
      </c>
    </row>
    <row r="3" spans="1:11" x14ac:dyDescent="0.3">
      <c r="A3" s="7">
        <f>'Исходные данные'!H3</f>
        <v>42016</v>
      </c>
      <c r="B3" s="6">
        <f>'Исходные данные'!Q3</f>
        <v>16.399999999999999</v>
      </c>
      <c r="C3" s="6">
        <f>'Исходные данные'!R3</f>
        <v>176500</v>
      </c>
      <c r="D3" s="6">
        <f t="shared" ref="D3:D66" si="0">LN(B3)</f>
        <v>2.7972813348301528</v>
      </c>
      <c r="E3" s="6">
        <f xml:space="preserve"> (B3 - B2) / (B2)</f>
        <v>-1.796407185628747E-2</v>
      </c>
      <c r="F3" s="6">
        <f>LN(E3+1)</f>
        <v>-1.8127384592556715E-2</v>
      </c>
      <c r="G3" s="6">
        <f t="shared" ref="G3:G66" si="1">LN(C3)</f>
        <v>12.081076155355488</v>
      </c>
      <c r="H3" s="6">
        <f t="shared" ref="H3:H66" si="2" xml:space="preserve"> (B3 - MIN($B$2:$B$165)) / (MAX($B$2:$B$165) - MIN($B$2:$B$165))</f>
        <v>0</v>
      </c>
      <c r="J3" s="154" t="s">
        <v>39</v>
      </c>
      <c r="K3" s="154"/>
    </row>
    <row r="4" spans="1:11" x14ac:dyDescent="0.3">
      <c r="A4" s="7">
        <f>'Исходные данные'!H4</f>
        <v>42023</v>
      </c>
      <c r="B4" s="6">
        <f>'Исходные данные'!Q4</f>
        <v>16.399999999999999</v>
      </c>
      <c r="C4" s="6">
        <f>'Исходные данные'!R4</f>
        <v>32000</v>
      </c>
      <c r="D4" s="6">
        <f t="shared" si="0"/>
        <v>2.7972813348301528</v>
      </c>
      <c r="E4" s="6">
        <f t="shared" ref="E4:E67" si="3" xml:space="preserve"> (B4 - B3) / (B3)</f>
        <v>0</v>
      </c>
      <c r="F4" s="6">
        <f t="shared" ref="F4:F67" si="4">LN(E4+1)</f>
        <v>0</v>
      </c>
      <c r="G4" s="6">
        <f t="shared" si="1"/>
        <v>10.373491181781864</v>
      </c>
      <c r="H4" s="6">
        <f t="shared" si="2"/>
        <v>0</v>
      </c>
      <c r="J4" s="11" t="s">
        <v>22</v>
      </c>
      <c r="K4" s="11">
        <v>10.212878355956393</v>
      </c>
    </row>
    <row r="5" spans="1:11" x14ac:dyDescent="0.3">
      <c r="A5" s="7">
        <f>'Исходные данные'!H5</f>
        <v>42030</v>
      </c>
      <c r="B5" s="6">
        <f>'Исходные данные'!Q5</f>
        <v>16.5</v>
      </c>
      <c r="C5" s="6">
        <f>'Исходные данные'!R5</f>
        <v>37300</v>
      </c>
      <c r="D5" s="6">
        <f t="shared" si="0"/>
        <v>2.8033603809065348</v>
      </c>
      <c r="E5" s="6">
        <f t="shared" si="3"/>
        <v>6.097560975609843E-3</v>
      </c>
      <c r="F5" s="6">
        <f t="shared" si="4"/>
        <v>6.0790460763821925E-3</v>
      </c>
      <c r="G5" s="6">
        <f t="shared" si="1"/>
        <v>10.526748605631907</v>
      </c>
      <c r="H5" s="6">
        <f t="shared" si="2"/>
        <v>3.8314176245211272E-3</v>
      </c>
      <c r="J5" s="11" t="s">
        <v>23</v>
      </c>
      <c r="K5" s="11">
        <v>9.256531095595609E-2</v>
      </c>
    </row>
    <row r="6" spans="1:11" x14ac:dyDescent="0.3">
      <c r="A6" s="7">
        <f>'Исходные данные'!H6</f>
        <v>42037</v>
      </c>
      <c r="B6" s="6">
        <f>'Исходные данные'!Q6</f>
        <v>16.95</v>
      </c>
      <c r="C6" s="6">
        <f>'Исходные данные'!R6</f>
        <v>11500</v>
      </c>
      <c r="D6" s="6">
        <f t="shared" si="0"/>
        <v>2.8302678338264591</v>
      </c>
      <c r="E6" s="6">
        <f t="shared" si="3"/>
        <v>2.727272727272723E-2</v>
      </c>
      <c r="F6" s="6">
        <f t="shared" si="4"/>
        <v>2.6907452919924402E-2</v>
      </c>
      <c r="G6" s="6">
        <f t="shared" si="1"/>
        <v>9.3501023143513411</v>
      </c>
      <c r="H6" s="6">
        <f t="shared" si="2"/>
        <v>2.1072796934865926E-2</v>
      </c>
      <c r="J6" s="11" t="s">
        <v>24</v>
      </c>
      <c r="K6" s="11">
        <v>10.194148235224972</v>
      </c>
    </row>
    <row r="7" spans="1:11" x14ac:dyDescent="0.3">
      <c r="A7" s="7">
        <f>'Исходные данные'!H7</f>
        <v>42044</v>
      </c>
      <c r="B7" s="6">
        <f>'Исходные данные'!Q7</f>
        <v>16.8</v>
      </c>
      <c r="C7" s="6">
        <f>'Исходные данные'!R7</f>
        <v>9400</v>
      </c>
      <c r="D7" s="6">
        <f t="shared" si="0"/>
        <v>2.8213788864092133</v>
      </c>
      <c r="E7" s="6">
        <f t="shared" si="3"/>
        <v>-8.8495575221238104E-3</v>
      </c>
      <c r="F7" s="6">
        <f t="shared" si="4"/>
        <v>-8.8889474172459283E-3</v>
      </c>
      <c r="G7" s="6">
        <f t="shared" si="1"/>
        <v>9.1484649682580947</v>
      </c>
      <c r="H7" s="6">
        <f t="shared" si="2"/>
        <v>1.5325670498084372E-2</v>
      </c>
      <c r="J7" s="11" t="s">
        <v>25</v>
      </c>
      <c r="K7" s="11">
        <v>9.1484649682580947</v>
      </c>
    </row>
    <row r="8" spans="1:11" x14ac:dyDescent="0.3">
      <c r="A8" s="7">
        <f>'Исходные данные'!H8</f>
        <v>42051</v>
      </c>
      <c r="B8" s="6">
        <f>'Исходные данные'!Q8</f>
        <v>16.600000000000001</v>
      </c>
      <c r="C8" s="6">
        <f>'Исходные данные'!R8</f>
        <v>54000</v>
      </c>
      <c r="D8" s="6">
        <f t="shared" si="0"/>
        <v>2.8094026953624978</v>
      </c>
      <c r="E8" s="6">
        <f t="shared" si="3"/>
        <v>-1.1904761904761862E-2</v>
      </c>
      <c r="F8" s="6">
        <f t="shared" si="4"/>
        <v>-1.1976191046715649E-2</v>
      </c>
      <c r="G8" s="6">
        <f t="shared" si="1"/>
        <v>10.896739325546411</v>
      </c>
      <c r="H8" s="6">
        <f t="shared" si="2"/>
        <v>7.6628352490422545E-3</v>
      </c>
      <c r="J8" s="11" t="s">
        <v>26</v>
      </c>
      <c r="K8" s="11">
        <v>1.1854143722551818</v>
      </c>
    </row>
    <row r="9" spans="1:11" x14ac:dyDescent="0.3">
      <c r="A9" s="7">
        <f>'Исходные данные'!H9</f>
        <v>42058</v>
      </c>
      <c r="B9" s="6">
        <f>'Исходные данные'!Q9</f>
        <v>17.45</v>
      </c>
      <c r="C9" s="6">
        <f>'Исходные данные'!R9</f>
        <v>6800</v>
      </c>
      <c r="D9" s="6">
        <f t="shared" si="0"/>
        <v>2.8593396486484361</v>
      </c>
      <c r="E9" s="6">
        <f t="shared" si="3"/>
        <v>5.12048192771083E-2</v>
      </c>
      <c r="F9" s="6">
        <f t="shared" si="4"/>
        <v>4.9936953285938591E-2</v>
      </c>
      <c r="G9" s="6">
        <f t="shared" si="1"/>
        <v>8.8246778911641979</v>
      </c>
      <c r="H9" s="6">
        <f t="shared" si="2"/>
        <v>4.0229885057471292E-2</v>
      </c>
      <c r="J9" s="11" t="s">
        <v>27</v>
      </c>
      <c r="K9" s="11">
        <v>1.4052072339491468</v>
      </c>
    </row>
    <row r="10" spans="1:11" x14ac:dyDescent="0.3">
      <c r="A10" s="7">
        <f>'Исходные данные'!H10</f>
        <v>42065</v>
      </c>
      <c r="B10" s="6">
        <f>'Исходные данные'!Q10</f>
        <v>17.100000000000001</v>
      </c>
      <c r="C10" s="6">
        <f>'Исходные данные'!R10</f>
        <v>114600</v>
      </c>
      <c r="D10" s="6">
        <f t="shared" si="0"/>
        <v>2.8390784635086144</v>
      </c>
      <c r="E10" s="6">
        <f t="shared" si="3"/>
        <v>-2.005730659025776E-2</v>
      </c>
      <c r="F10" s="6">
        <f t="shared" si="4"/>
        <v>-2.0261185139821856E-2</v>
      </c>
      <c r="G10" s="6">
        <f t="shared" si="1"/>
        <v>11.649203083262776</v>
      </c>
      <c r="H10" s="6">
        <f t="shared" si="2"/>
        <v>2.6819923371647618E-2</v>
      </c>
      <c r="J10" s="11" t="s">
        <v>28</v>
      </c>
      <c r="K10" s="11">
        <v>2.5336457022267149</v>
      </c>
    </row>
    <row r="11" spans="1:11" x14ac:dyDescent="0.3">
      <c r="A11" s="7">
        <f>'Исходные данные'!H11</f>
        <v>42072</v>
      </c>
      <c r="B11" s="6">
        <f>'Исходные данные'!Q11</f>
        <v>17.100000000000001</v>
      </c>
      <c r="C11" s="6">
        <f>'Исходные данные'!R11</f>
        <v>23100</v>
      </c>
      <c r="D11" s="6">
        <f t="shared" si="0"/>
        <v>2.8390784635086144</v>
      </c>
      <c r="E11" s="6">
        <f t="shared" si="3"/>
        <v>0</v>
      </c>
      <c r="F11" s="6">
        <f t="shared" si="4"/>
        <v>0</v>
      </c>
      <c r="G11" s="6">
        <f t="shared" si="1"/>
        <v>10.047587896509885</v>
      </c>
      <c r="H11" s="6">
        <f t="shared" si="2"/>
        <v>2.6819923371647618E-2</v>
      </c>
      <c r="J11" s="11" t="s">
        <v>29</v>
      </c>
      <c r="K11" s="11">
        <v>0.65232101703782208</v>
      </c>
    </row>
    <row r="12" spans="1:11" x14ac:dyDescent="0.3">
      <c r="A12" s="7">
        <f>'Исходные данные'!H12</f>
        <v>42079</v>
      </c>
      <c r="B12" s="6">
        <f>'Исходные данные'!Q12</f>
        <v>16.45</v>
      </c>
      <c r="C12" s="6">
        <f>'Исходные данные'!R12</f>
        <v>23300</v>
      </c>
      <c r="D12" s="6">
        <f t="shared" si="0"/>
        <v>2.800325477211381</v>
      </c>
      <c r="E12" s="6">
        <f t="shared" si="3"/>
        <v>-3.8011695906432871E-2</v>
      </c>
      <c r="F12" s="6">
        <f t="shared" si="4"/>
        <v>-3.8752986297233345E-2</v>
      </c>
      <c r="G12" s="6">
        <f t="shared" si="1"/>
        <v>10.056208639553791</v>
      </c>
      <c r="H12" s="6">
        <f t="shared" si="2"/>
        <v>1.9157088122605636E-3</v>
      </c>
      <c r="J12" s="11" t="s">
        <v>30</v>
      </c>
      <c r="K12" s="11">
        <v>8.5448515914100263</v>
      </c>
    </row>
    <row r="13" spans="1:11" x14ac:dyDescent="0.3">
      <c r="A13" s="7">
        <f>'Исходные данные'!H13</f>
        <v>42086</v>
      </c>
      <c r="B13" s="6">
        <f>'Исходные данные'!Q13</f>
        <v>16.45</v>
      </c>
      <c r="C13" s="6">
        <f>'Исходные данные'!R13</f>
        <v>131200</v>
      </c>
      <c r="D13" s="6">
        <f t="shared" si="0"/>
        <v>2.800325477211381</v>
      </c>
      <c r="E13" s="6">
        <f t="shared" si="3"/>
        <v>0</v>
      </c>
      <c r="F13" s="6">
        <f t="shared" si="4"/>
        <v>0</v>
      </c>
      <c r="G13" s="6">
        <f t="shared" si="1"/>
        <v>11.784478155492126</v>
      </c>
      <c r="H13" s="6">
        <f t="shared" si="2"/>
        <v>1.9157088122605636E-3</v>
      </c>
      <c r="J13" s="11" t="s">
        <v>31</v>
      </c>
      <c r="K13" s="11">
        <v>6.8023947633243109</v>
      </c>
    </row>
    <row r="14" spans="1:11" x14ac:dyDescent="0.3">
      <c r="A14" s="7">
        <f>'Исходные данные'!H14</f>
        <v>42093</v>
      </c>
      <c r="B14" s="6">
        <f>'Исходные данные'!Q14</f>
        <v>16.45</v>
      </c>
      <c r="C14" s="6">
        <f>'Исходные данные'!R14</f>
        <v>33000</v>
      </c>
      <c r="D14" s="6">
        <f t="shared" si="0"/>
        <v>2.800325477211381</v>
      </c>
      <c r="E14" s="6">
        <f t="shared" si="3"/>
        <v>0</v>
      </c>
      <c r="F14" s="6">
        <f t="shared" si="4"/>
        <v>0</v>
      </c>
      <c r="G14" s="6">
        <f t="shared" si="1"/>
        <v>10.404262840448617</v>
      </c>
      <c r="H14" s="6">
        <f t="shared" si="2"/>
        <v>1.9157088122605636E-3</v>
      </c>
      <c r="J14" s="11" t="s">
        <v>32</v>
      </c>
      <c r="K14" s="11">
        <v>15.347246354734338</v>
      </c>
    </row>
    <row r="15" spans="1:11" x14ac:dyDescent="0.3">
      <c r="A15" s="7">
        <f>'Исходные данные'!H15</f>
        <v>42100</v>
      </c>
      <c r="B15" s="6">
        <f>'Исходные данные'!Q15</f>
        <v>16.45</v>
      </c>
      <c r="C15" s="6">
        <f>'Исходные данные'!R15</f>
        <v>48900</v>
      </c>
      <c r="D15" s="6">
        <f t="shared" si="0"/>
        <v>2.800325477211381</v>
      </c>
      <c r="E15" s="6">
        <f t="shared" si="3"/>
        <v>0</v>
      </c>
      <c r="F15" s="6">
        <f t="shared" si="4"/>
        <v>0</v>
      </c>
      <c r="G15" s="6">
        <f t="shared" si="1"/>
        <v>10.797532675462964</v>
      </c>
      <c r="H15" s="6">
        <f t="shared" si="2"/>
        <v>1.9157088122605636E-3</v>
      </c>
      <c r="J15" s="11" t="s">
        <v>33</v>
      </c>
      <c r="K15" s="11">
        <v>1674.9120503768484</v>
      </c>
    </row>
    <row r="16" spans="1:11" ht="15" thickBot="1" x14ac:dyDescent="0.35">
      <c r="A16" s="7">
        <f>'Исходные данные'!H16</f>
        <v>42107</v>
      </c>
      <c r="B16" s="6">
        <f>'Исходные данные'!Q16</f>
        <v>16.45</v>
      </c>
      <c r="C16" s="6">
        <f>'Исходные данные'!R16</f>
        <v>65000</v>
      </c>
      <c r="D16" s="6">
        <f t="shared" si="0"/>
        <v>2.800325477211381</v>
      </c>
      <c r="E16" s="6">
        <f t="shared" si="3"/>
        <v>0</v>
      </c>
      <c r="F16" s="6">
        <f t="shared" si="4"/>
        <v>0</v>
      </c>
      <c r="G16" s="6">
        <f t="shared" si="1"/>
        <v>11.082142548877775</v>
      </c>
      <c r="H16" s="6">
        <f t="shared" si="2"/>
        <v>1.9157088122605636E-3</v>
      </c>
      <c r="J16" s="12" t="s">
        <v>34</v>
      </c>
      <c r="K16" s="12">
        <v>164</v>
      </c>
    </row>
    <row r="17" spans="1:8" x14ac:dyDescent="0.3">
      <c r="A17" s="7">
        <f>'Исходные данные'!H17</f>
        <v>42114</v>
      </c>
      <c r="B17" s="6">
        <f>'Исходные данные'!Q17</f>
        <v>16.55</v>
      </c>
      <c r="C17" s="6">
        <f>'Исходные данные'!R17</f>
        <v>59300</v>
      </c>
      <c r="D17" s="6">
        <f t="shared" si="0"/>
        <v>2.806386101823072</v>
      </c>
      <c r="E17" s="6">
        <f t="shared" si="3"/>
        <v>6.079027355623187E-3</v>
      </c>
      <c r="F17" s="6">
        <f t="shared" si="4"/>
        <v>6.0606246116911748E-3</v>
      </c>
      <c r="G17" s="6">
        <f t="shared" si="1"/>
        <v>10.990364584985818</v>
      </c>
      <c r="H17" s="6">
        <f t="shared" si="2"/>
        <v>5.7471264367816906E-3</v>
      </c>
    </row>
    <row r="18" spans="1:8" x14ac:dyDescent="0.3">
      <c r="A18" s="7">
        <f>'Исходные данные'!H18</f>
        <v>42121</v>
      </c>
      <c r="B18" s="6">
        <f>'Исходные данные'!Q18</f>
        <v>19.149999999999999</v>
      </c>
      <c r="C18" s="6">
        <f>'Исходные данные'!R18</f>
        <v>34600</v>
      </c>
      <c r="D18" s="6">
        <f t="shared" si="0"/>
        <v>2.9523027156266548</v>
      </c>
      <c r="E18" s="6">
        <f t="shared" si="3"/>
        <v>0.15709969788519623</v>
      </c>
      <c r="F18" s="6">
        <f t="shared" si="4"/>
        <v>0.14591661380358292</v>
      </c>
      <c r="G18" s="6">
        <f t="shared" si="1"/>
        <v>10.451608961045816</v>
      </c>
      <c r="H18" s="6">
        <f t="shared" si="2"/>
        <v>0.1053639846743295</v>
      </c>
    </row>
    <row r="19" spans="1:8" x14ac:dyDescent="0.3">
      <c r="A19" s="7">
        <f>'Исходные данные'!H19</f>
        <v>42128</v>
      </c>
      <c r="B19" s="6">
        <f>'Исходные данные'!Q19</f>
        <v>17.899999999999999</v>
      </c>
      <c r="C19" s="6">
        <f>'Исходные данные'!R19</f>
        <v>46800</v>
      </c>
      <c r="D19" s="6">
        <f t="shared" si="0"/>
        <v>2.884800712846709</v>
      </c>
      <c r="E19" s="6">
        <f t="shared" si="3"/>
        <v>-6.5274151436031339E-2</v>
      </c>
      <c r="F19" s="6">
        <f t="shared" si="4"/>
        <v>-6.7502002779945683E-2</v>
      </c>
      <c r="G19" s="6">
        <f t="shared" si="1"/>
        <v>10.753638481905739</v>
      </c>
      <c r="H19" s="6">
        <f t="shared" si="2"/>
        <v>5.7471264367816091E-2</v>
      </c>
    </row>
    <row r="20" spans="1:8" x14ac:dyDescent="0.3">
      <c r="A20" s="7">
        <f>'Исходные данные'!H20</f>
        <v>42135</v>
      </c>
      <c r="B20" s="6">
        <f>'Исходные данные'!Q20</f>
        <v>18.3</v>
      </c>
      <c r="C20" s="6">
        <f>'Исходные данные'!R20</f>
        <v>49400</v>
      </c>
      <c r="D20" s="6">
        <f t="shared" si="0"/>
        <v>2.9069010598473755</v>
      </c>
      <c r="E20" s="6">
        <f t="shared" si="3"/>
        <v>2.2346368715083921E-2</v>
      </c>
      <c r="F20" s="6">
        <f t="shared" si="4"/>
        <v>2.2100347000666137E-2</v>
      </c>
      <c r="G20" s="6">
        <f t="shared" si="1"/>
        <v>10.807705703176014</v>
      </c>
      <c r="H20" s="6">
        <f t="shared" si="2"/>
        <v>7.2796934865900456E-2</v>
      </c>
    </row>
    <row r="21" spans="1:8" x14ac:dyDescent="0.3">
      <c r="A21" s="7">
        <f>'Исходные данные'!H21</f>
        <v>42142</v>
      </c>
      <c r="B21" s="6">
        <f>'Исходные данные'!Q21</f>
        <v>20.9</v>
      </c>
      <c r="C21" s="6">
        <f>'Исходные данные'!R21</f>
        <v>20600</v>
      </c>
      <c r="D21" s="6">
        <f t="shared" si="0"/>
        <v>3.039749158970765</v>
      </c>
      <c r="E21" s="6">
        <f t="shared" si="3"/>
        <v>0.14207650273224032</v>
      </c>
      <c r="F21" s="6">
        <f t="shared" si="4"/>
        <v>0.13284809912339002</v>
      </c>
      <c r="G21" s="6">
        <f t="shared" si="1"/>
        <v>9.9330463547776731</v>
      </c>
      <c r="H21" s="6">
        <f t="shared" si="2"/>
        <v>0.17241379310344826</v>
      </c>
    </row>
    <row r="22" spans="1:8" x14ac:dyDescent="0.3">
      <c r="A22" s="7">
        <f>'Исходные данные'!H22</f>
        <v>42149</v>
      </c>
      <c r="B22" s="6">
        <f>'Исходные данные'!Q22</f>
        <v>20.149999999999999</v>
      </c>
      <c r="C22" s="6">
        <f>'Исходные данные'!R22</f>
        <v>48400</v>
      </c>
      <c r="D22" s="6">
        <f t="shared" si="0"/>
        <v>3.0032042883926917</v>
      </c>
      <c r="E22" s="6">
        <f t="shared" si="3"/>
        <v>-3.5885167464114832E-2</v>
      </c>
      <c r="F22" s="6">
        <f t="shared" si="4"/>
        <v>-3.6544870578073353E-2</v>
      </c>
      <c r="G22" s="6">
        <f t="shared" si="1"/>
        <v>10.787255092704724</v>
      </c>
      <c r="H22" s="6">
        <f t="shared" si="2"/>
        <v>0.14367816091954022</v>
      </c>
    </row>
    <row r="23" spans="1:8" x14ac:dyDescent="0.3">
      <c r="A23" s="7">
        <f>'Исходные данные'!H23</f>
        <v>42156</v>
      </c>
      <c r="B23" s="6">
        <f>'Исходные данные'!Q23</f>
        <v>19</v>
      </c>
      <c r="C23" s="6">
        <f>'Исходные данные'!R23</f>
        <v>21100</v>
      </c>
      <c r="D23" s="6">
        <f t="shared" si="0"/>
        <v>2.9444389791664403</v>
      </c>
      <c r="E23" s="6">
        <f t="shared" si="3"/>
        <v>-5.7071960297766684E-2</v>
      </c>
      <c r="F23" s="6">
        <f t="shared" si="4"/>
        <v>-5.8765309226251512E-2</v>
      </c>
      <c r="G23" s="6">
        <f t="shared" si="1"/>
        <v>9.9570283194641576</v>
      </c>
      <c r="H23" s="6">
        <f t="shared" si="2"/>
        <v>9.9616858237547942E-2</v>
      </c>
    </row>
    <row r="24" spans="1:8" x14ac:dyDescent="0.3">
      <c r="A24" s="7">
        <f>'Исходные данные'!H24</f>
        <v>42163</v>
      </c>
      <c r="B24" s="6">
        <f>'Исходные данные'!Q24</f>
        <v>19.5</v>
      </c>
      <c r="C24" s="6">
        <f>'Исходные данные'!R24</f>
        <v>4500</v>
      </c>
      <c r="D24" s="6">
        <f t="shared" si="0"/>
        <v>2.9704144655697009</v>
      </c>
      <c r="E24" s="6">
        <f t="shared" si="3"/>
        <v>2.6315789473684209E-2</v>
      </c>
      <c r="F24" s="6">
        <f t="shared" si="4"/>
        <v>2.5975486403260736E-2</v>
      </c>
      <c r="G24" s="6">
        <f t="shared" si="1"/>
        <v>8.4118326757584114</v>
      </c>
      <c r="H24" s="6">
        <f t="shared" si="2"/>
        <v>0.1187739463601533</v>
      </c>
    </row>
    <row r="25" spans="1:8" x14ac:dyDescent="0.3">
      <c r="A25" s="7">
        <f>'Исходные данные'!H25</f>
        <v>42170</v>
      </c>
      <c r="B25" s="6">
        <f>'Исходные данные'!Q25</f>
        <v>20.9</v>
      </c>
      <c r="C25" s="6">
        <f>'Исходные данные'!R25</f>
        <v>12100</v>
      </c>
      <c r="D25" s="6">
        <f t="shared" si="0"/>
        <v>3.039749158970765</v>
      </c>
      <c r="E25" s="6">
        <f t="shared" si="3"/>
        <v>7.179487179487172E-2</v>
      </c>
      <c r="F25" s="6">
        <f t="shared" si="4"/>
        <v>6.9334693401064171E-2</v>
      </c>
      <c r="G25" s="6">
        <f t="shared" si="1"/>
        <v>9.4009607315848331</v>
      </c>
      <c r="H25" s="6">
        <f t="shared" si="2"/>
        <v>0.17241379310344826</v>
      </c>
    </row>
    <row r="26" spans="1:8" x14ac:dyDescent="0.3">
      <c r="A26" s="7">
        <f>'Исходные данные'!H26</f>
        <v>42177</v>
      </c>
      <c r="B26" s="6">
        <f>'Исходные данные'!Q26</f>
        <v>19.95</v>
      </c>
      <c r="C26" s="6">
        <f>'Исходные данные'!R26</f>
        <v>13300</v>
      </c>
      <c r="D26" s="6">
        <f t="shared" si="0"/>
        <v>2.9932291433358724</v>
      </c>
      <c r="E26" s="6">
        <f t="shared" si="3"/>
        <v>-4.5454545454545421E-2</v>
      </c>
      <c r="F26" s="6">
        <f t="shared" si="4"/>
        <v>-4.6520015634892817E-2</v>
      </c>
      <c r="G26" s="6">
        <f t="shared" si="1"/>
        <v>9.4955193142098455</v>
      </c>
      <c r="H26" s="6">
        <f t="shared" si="2"/>
        <v>0.13601532567049809</v>
      </c>
    </row>
    <row r="27" spans="1:8" x14ac:dyDescent="0.3">
      <c r="A27" s="7">
        <f>'Исходные данные'!H27</f>
        <v>42184</v>
      </c>
      <c r="B27" s="6">
        <f>'Исходные данные'!Q27</f>
        <v>20.8</v>
      </c>
      <c r="C27" s="6">
        <f>'Исходные данные'!R27</f>
        <v>33400</v>
      </c>
      <c r="D27" s="6">
        <f t="shared" si="0"/>
        <v>3.0349529867072724</v>
      </c>
      <c r="E27" s="6">
        <f t="shared" si="3"/>
        <v>4.2606516290726891E-2</v>
      </c>
      <c r="F27" s="6">
        <f t="shared" si="4"/>
        <v>4.1723843371399984E-2</v>
      </c>
      <c r="G27" s="6">
        <f t="shared" si="1"/>
        <v>10.416311178964792</v>
      </c>
      <c r="H27" s="6">
        <f t="shared" si="2"/>
        <v>0.16858237547892727</v>
      </c>
    </row>
    <row r="28" spans="1:8" x14ac:dyDescent="0.3">
      <c r="A28" s="7">
        <f>'Исходные данные'!H28</f>
        <v>42191</v>
      </c>
      <c r="B28" s="6">
        <f>'Исходные данные'!Q28</f>
        <v>22.95</v>
      </c>
      <c r="C28" s="6">
        <f>'Исходные данные'!R28</f>
        <v>107600</v>
      </c>
      <c r="D28" s="6">
        <f t="shared" si="0"/>
        <v>3.133317936506554</v>
      </c>
      <c r="E28" s="6">
        <f t="shared" si="3"/>
        <v>0.10336538461538454</v>
      </c>
      <c r="F28" s="6">
        <f t="shared" si="4"/>
        <v>9.8364949799281842E-2</v>
      </c>
      <c r="G28" s="6">
        <f t="shared" si="1"/>
        <v>11.586175926709821</v>
      </c>
      <c r="H28" s="6">
        <f t="shared" si="2"/>
        <v>0.25095785440613028</v>
      </c>
    </row>
    <row r="29" spans="1:8" x14ac:dyDescent="0.3">
      <c r="A29" s="7">
        <f>'Исходные данные'!H29</f>
        <v>42198</v>
      </c>
      <c r="B29" s="6">
        <f>'Исходные данные'!Q29</f>
        <v>23</v>
      </c>
      <c r="C29" s="6">
        <f>'Исходные данные'!R29</f>
        <v>1200</v>
      </c>
      <c r="D29" s="6">
        <f t="shared" si="0"/>
        <v>3.1354942159291497</v>
      </c>
      <c r="E29" s="6">
        <f t="shared" si="3"/>
        <v>2.1786492374727979E-3</v>
      </c>
      <c r="F29" s="6">
        <f t="shared" si="4"/>
        <v>2.17627942259567E-3</v>
      </c>
      <c r="G29" s="6">
        <f t="shared" si="1"/>
        <v>7.0900768357760917</v>
      </c>
      <c r="H29" s="6">
        <f t="shared" si="2"/>
        <v>0.25287356321839083</v>
      </c>
    </row>
    <row r="30" spans="1:8" x14ac:dyDescent="0.3">
      <c r="A30" s="7">
        <f>'Исходные данные'!H30</f>
        <v>42205</v>
      </c>
      <c r="B30" s="6">
        <f>'Исходные данные'!Q30</f>
        <v>22.95</v>
      </c>
      <c r="C30" s="6">
        <f>'Исходные данные'!R30</f>
        <v>9900</v>
      </c>
      <c r="D30" s="6">
        <f t="shared" si="0"/>
        <v>3.133317936506554</v>
      </c>
      <c r="E30" s="6">
        <f t="shared" si="3"/>
        <v>-2.1739130434782917E-3</v>
      </c>
      <c r="F30" s="6">
        <f t="shared" si="4"/>
        <v>-2.1762794225955173E-3</v>
      </c>
      <c r="G30" s="6">
        <f t="shared" si="1"/>
        <v>9.2002900361226807</v>
      </c>
      <c r="H30" s="6">
        <f t="shared" si="2"/>
        <v>0.25095785440613028</v>
      </c>
    </row>
    <row r="31" spans="1:8" x14ac:dyDescent="0.3">
      <c r="A31" s="7">
        <f>'Исходные данные'!H31</f>
        <v>42212</v>
      </c>
      <c r="B31" s="6">
        <f>'Исходные данные'!Q31</f>
        <v>23.1</v>
      </c>
      <c r="C31" s="6">
        <f>'Исходные данные'!R31</f>
        <v>18300</v>
      </c>
      <c r="D31" s="6">
        <f t="shared" si="0"/>
        <v>3.1398326175277478</v>
      </c>
      <c r="E31" s="6">
        <f t="shared" si="3"/>
        <v>6.5359477124183937E-3</v>
      </c>
      <c r="F31" s="6">
        <f t="shared" si="4"/>
        <v>6.5146810211938935E-3</v>
      </c>
      <c r="G31" s="6">
        <f t="shared" si="1"/>
        <v>9.8146563388295132</v>
      </c>
      <c r="H31" s="6">
        <f t="shared" si="2"/>
        <v>0.25670498084291199</v>
      </c>
    </row>
    <row r="32" spans="1:8" x14ac:dyDescent="0.3">
      <c r="A32" s="7">
        <f>'Исходные данные'!H32</f>
        <v>42219</v>
      </c>
      <c r="B32" s="6">
        <f>'Исходные данные'!Q32</f>
        <v>22</v>
      </c>
      <c r="C32" s="6">
        <f>'Исходные данные'!R32</f>
        <v>6000</v>
      </c>
      <c r="D32" s="6">
        <f t="shared" si="0"/>
        <v>3.0910424533583161</v>
      </c>
      <c r="E32" s="6">
        <f t="shared" si="3"/>
        <v>-4.7619047619047679E-2</v>
      </c>
      <c r="F32" s="6">
        <f t="shared" si="4"/>
        <v>-4.8790164169432056E-2</v>
      </c>
      <c r="G32" s="6">
        <f t="shared" si="1"/>
        <v>8.6995147482101913</v>
      </c>
      <c r="H32" s="6">
        <f t="shared" si="2"/>
        <v>0.21455938697318011</v>
      </c>
    </row>
    <row r="33" spans="1:8" x14ac:dyDescent="0.3">
      <c r="A33" s="7">
        <f>'Исходные данные'!H33</f>
        <v>42226</v>
      </c>
      <c r="B33" s="6">
        <f>'Исходные данные'!Q33</f>
        <v>21.75</v>
      </c>
      <c r="C33" s="6">
        <f>'Исходные данные'!R33</f>
        <v>13600</v>
      </c>
      <c r="D33" s="6">
        <f t="shared" si="0"/>
        <v>3.0796137575346929</v>
      </c>
      <c r="E33" s="6">
        <f t="shared" si="3"/>
        <v>-1.1363636363636364E-2</v>
      </c>
      <c r="F33" s="6">
        <f t="shared" si="4"/>
        <v>-1.1428695823622744E-2</v>
      </c>
      <c r="G33" s="6">
        <f t="shared" si="1"/>
        <v>9.5178250717241433</v>
      </c>
      <c r="H33" s="6">
        <f t="shared" si="2"/>
        <v>0.20498084291187743</v>
      </c>
    </row>
    <row r="34" spans="1:8" x14ac:dyDescent="0.3">
      <c r="A34" s="7">
        <f>'Исходные данные'!H34</f>
        <v>42233</v>
      </c>
      <c r="B34" s="6">
        <f>'Исходные данные'!Q34</f>
        <v>23.25</v>
      </c>
      <c r="C34" s="6">
        <f>'Исходные данные'!R34</f>
        <v>18400</v>
      </c>
      <c r="D34" s="6">
        <f t="shared" si="0"/>
        <v>3.1463051320333655</v>
      </c>
      <c r="E34" s="6">
        <f t="shared" si="3"/>
        <v>6.8965517241379309E-2</v>
      </c>
      <c r="F34" s="6">
        <f t="shared" si="4"/>
        <v>6.6691374498672143E-2</v>
      </c>
      <c r="G34" s="6">
        <f t="shared" si="1"/>
        <v>9.8201059435970777</v>
      </c>
      <c r="H34" s="6">
        <f t="shared" si="2"/>
        <v>0.26245210727969354</v>
      </c>
    </row>
    <row r="35" spans="1:8" x14ac:dyDescent="0.3">
      <c r="A35" s="7">
        <f>'Исходные данные'!H35</f>
        <v>42240</v>
      </c>
      <c r="B35" s="6">
        <f>'Исходные данные'!Q35</f>
        <v>26</v>
      </c>
      <c r="C35" s="6">
        <f>'Исходные данные'!R35</f>
        <v>5600</v>
      </c>
      <c r="D35" s="6">
        <f t="shared" si="0"/>
        <v>3.2580965380214821</v>
      </c>
      <c r="E35" s="6">
        <f t="shared" si="3"/>
        <v>0.11827956989247312</v>
      </c>
      <c r="F35" s="6">
        <f t="shared" si="4"/>
        <v>0.11179140598811663</v>
      </c>
      <c r="G35" s="6">
        <f t="shared" si="1"/>
        <v>8.6305218767232414</v>
      </c>
      <c r="H35" s="6">
        <f t="shared" si="2"/>
        <v>0.36781609195402304</v>
      </c>
    </row>
    <row r="36" spans="1:8" x14ac:dyDescent="0.3">
      <c r="A36" s="7">
        <f>'Исходные данные'!H36</f>
        <v>42247</v>
      </c>
      <c r="B36" s="6">
        <f>'Исходные данные'!Q36</f>
        <v>24.2</v>
      </c>
      <c r="C36" s="6">
        <f>'Исходные данные'!R36</f>
        <v>29600</v>
      </c>
      <c r="D36" s="6">
        <f t="shared" si="0"/>
        <v>3.1863526331626408</v>
      </c>
      <c r="E36" s="6">
        <f t="shared" si="3"/>
        <v>-6.9230769230769262E-2</v>
      </c>
      <c r="F36" s="6">
        <f t="shared" si="4"/>
        <v>-7.1743904858841301E-2</v>
      </c>
      <c r="G36" s="6">
        <f t="shared" si="1"/>
        <v>10.295529640312152</v>
      </c>
      <c r="H36" s="6">
        <f t="shared" si="2"/>
        <v>0.2988505747126437</v>
      </c>
    </row>
    <row r="37" spans="1:8" x14ac:dyDescent="0.3">
      <c r="A37" s="7">
        <f>'Исходные данные'!H37</f>
        <v>42254</v>
      </c>
      <c r="B37" s="6">
        <f>'Исходные данные'!Q37</f>
        <v>26.1</v>
      </c>
      <c r="C37" s="6">
        <f>'Исходные данные'!R37</f>
        <v>28000</v>
      </c>
      <c r="D37" s="6">
        <f t="shared" si="0"/>
        <v>3.2619353143286478</v>
      </c>
      <c r="E37" s="6">
        <f t="shared" si="3"/>
        <v>7.8512396694214961E-2</v>
      </c>
      <c r="F37" s="6">
        <f t="shared" si="4"/>
        <v>7.5582681166007082E-2</v>
      </c>
      <c r="G37" s="6">
        <f t="shared" si="1"/>
        <v>10.239959789157341</v>
      </c>
      <c r="H37" s="6">
        <f t="shared" si="2"/>
        <v>0.37164750957854414</v>
      </c>
    </row>
    <row r="38" spans="1:8" x14ac:dyDescent="0.3">
      <c r="A38" s="7">
        <f>'Исходные данные'!H38</f>
        <v>42261</v>
      </c>
      <c r="B38" s="6">
        <f>'Исходные данные'!Q38</f>
        <v>30</v>
      </c>
      <c r="C38" s="6">
        <f>'Исходные данные'!R38</f>
        <v>82800</v>
      </c>
      <c r="D38" s="6">
        <f t="shared" si="0"/>
        <v>3.4011973816621555</v>
      </c>
      <c r="E38" s="6">
        <f t="shared" si="3"/>
        <v>0.14942528735632177</v>
      </c>
      <c r="F38" s="6">
        <f t="shared" si="4"/>
        <v>0.1392620673335076</v>
      </c>
      <c r="G38" s="6">
        <f t="shared" si="1"/>
        <v>11.324183340373351</v>
      </c>
      <c r="H38" s="6">
        <f t="shared" si="2"/>
        <v>0.52107279693486597</v>
      </c>
    </row>
    <row r="39" spans="1:8" x14ac:dyDescent="0.3">
      <c r="A39" s="7">
        <f>'Исходные данные'!H39</f>
        <v>42268</v>
      </c>
      <c r="B39" s="6">
        <f>'Исходные данные'!Q39</f>
        <v>32.049999999999997</v>
      </c>
      <c r="C39" s="6">
        <f>'Исходные данные'!R39</f>
        <v>51000</v>
      </c>
      <c r="D39" s="6">
        <f t="shared" si="0"/>
        <v>3.467297183366679</v>
      </c>
      <c r="E39" s="6">
        <f t="shared" si="3"/>
        <v>6.8333333333333232E-2</v>
      </c>
      <c r="F39" s="6">
        <f t="shared" si="4"/>
        <v>6.6099801704523481E-2</v>
      </c>
      <c r="G39" s="6">
        <f t="shared" si="1"/>
        <v>10.839580911706463</v>
      </c>
      <c r="H39" s="6">
        <f t="shared" si="2"/>
        <v>0.59961685823754785</v>
      </c>
    </row>
    <row r="40" spans="1:8" x14ac:dyDescent="0.3">
      <c r="A40" s="7">
        <f>'Исходные данные'!H40</f>
        <v>42275</v>
      </c>
      <c r="B40" s="6">
        <f>'Исходные данные'!Q40</f>
        <v>31.85</v>
      </c>
      <c r="C40" s="6">
        <f>'Исходные данные'!R40</f>
        <v>9800</v>
      </c>
      <c r="D40" s="6">
        <f t="shared" si="0"/>
        <v>3.4610373820181723</v>
      </c>
      <c r="E40" s="6">
        <f t="shared" si="3"/>
        <v>-6.2402496099842669E-3</v>
      </c>
      <c r="F40" s="6">
        <f t="shared" si="4"/>
        <v>-6.2598013485065541E-3</v>
      </c>
      <c r="G40" s="6">
        <f t="shared" si="1"/>
        <v>9.1901376646586641</v>
      </c>
      <c r="H40" s="6">
        <f t="shared" si="2"/>
        <v>0.59195402298850586</v>
      </c>
    </row>
    <row r="41" spans="1:8" x14ac:dyDescent="0.3">
      <c r="A41" s="7">
        <f>'Исходные данные'!H41</f>
        <v>42282</v>
      </c>
      <c r="B41" s="6">
        <f>'Исходные данные'!Q41</f>
        <v>29.95</v>
      </c>
      <c r="C41" s="6">
        <f>'Исходные данные'!R41</f>
        <v>27600</v>
      </c>
      <c r="D41" s="6">
        <f t="shared" si="0"/>
        <v>3.3995293245614584</v>
      </c>
      <c r="E41" s="6">
        <f t="shared" si="3"/>
        <v>-5.9654631083202576E-2</v>
      </c>
      <c r="F41" s="6">
        <f t="shared" si="4"/>
        <v>-6.150805745671406E-2</v>
      </c>
      <c r="G41" s="6">
        <f t="shared" si="1"/>
        <v>10.225571051705241</v>
      </c>
      <c r="H41" s="6">
        <f t="shared" si="2"/>
        <v>0.51915708812260541</v>
      </c>
    </row>
    <row r="42" spans="1:8" x14ac:dyDescent="0.3">
      <c r="A42" s="7">
        <f>'Исходные данные'!H42</f>
        <v>42289</v>
      </c>
      <c r="B42" s="6">
        <f>'Исходные данные'!Q42</f>
        <v>30</v>
      </c>
      <c r="C42" s="6">
        <f>'Исходные данные'!R42</f>
        <v>37700</v>
      </c>
      <c r="D42" s="6">
        <f t="shared" si="0"/>
        <v>3.4011973816621555</v>
      </c>
      <c r="E42" s="6">
        <f t="shared" si="3"/>
        <v>1.6694490818030287E-3</v>
      </c>
      <c r="F42" s="6">
        <f t="shared" si="4"/>
        <v>1.6680571006970134E-3</v>
      </c>
      <c r="G42" s="6">
        <f t="shared" si="1"/>
        <v>10.537415373436103</v>
      </c>
      <c r="H42" s="6">
        <f t="shared" si="2"/>
        <v>0.52107279693486597</v>
      </c>
    </row>
    <row r="43" spans="1:8" x14ac:dyDescent="0.3">
      <c r="A43" s="7">
        <f>'Исходные данные'!H43</f>
        <v>42296</v>
      </c>
      <c r="B43" s="6">
        <f>'Исходные данные'!Q43</f>
        <v>29.6</v>
      </c>
      <c r="C43" s="6">
        <f>'Исходные данные'!R43</f>
        <v>20800</v>
      </c>
      <c r="D43" s="6">
        <f t="shared" si="0"/>
        <v>3.3877743613300146</v>
      </c>
      <c r="E43" s="6">
        <f t="shared" si="3"/>
        <v>-1.3333333333333286E-2</v>
      </c>
      <c r="F43" s="6">
        <f t="shared" si="4"/>
        <v>-1.3423020332140661E-2</v>
      </c>
      <c r="G43" s="6">
        <f t="shared" si="1"/>
        <v>9.9427082656894097</v>
      </c>
      <c r="H43" s="6">
        <f t="shared" si="2"/>
        <v>0.50574712643678166</v>
      </c>
    </row>
    <row r="44" spans="1:8" x14ac:dyDescent="0.3">
      <c r="A44" s="7">
        <f>'Исходные данные'!H44</f>
        <v>42303</v>
      </c>
      <c r="B44" s="6">
        <f>'Исходные данные'!Q44</f>
        <v>31.9</v>
      </c>
      <c r="C44" s="6">
        <f>'Исходные данные'!R44</f>
        <v>31800</v>
      </c>
      <c r="D44" s="6">
        <f t="shared" si="0"/>
        <v>3.4626060097907989</v>
      </c>
      <c r="E44" s="6">
        <f t="shared" si="3"/>
        <v>7.7702702702702603E-2</v>
      </c>
      <c r="F44" s="6">
        <f t="shared" si="4"/>
        <v>7.4831648460784134E-2</v>
      </c>
      <c r="G44" s="6">
        <f t="shared" si="1"/>
        <v>10.367221568768269</v>
      </c>
      <c r="H44" s="6">
        <f t="shared" si="2"/>
        <v>0.5938697318007663</v>
      </c>
    </row>
    <row r="45" spans="1:8" x14ac:dyDescent="0.3">
      <c r="A45" s="7">
        <f>'Исходные данные'!H45</f>
        <v>42310</v>
      </c>
      <c r="B45" s="6">
        <f>'Исходные данные'!Q45</f>
        <v>31.4</v>
      </c>
      <c r="C45" s="6">
        <f>'Исходные данные'!R45</f>
        <v>14500</v>
      </c>
      <c r="D45" s="6">
        <f t="shared" si="0"/>
        <v>3.4468078929142076</v>
      </c>
      <c r="E45" s="6">
        <f t="shared" si="3"/>
        <v>-1.5673981191222573E-2</v>
      </c>
      <c r="F45" s="6">
        <f t="shared" si="4"/>
        <v>-1.5798116876591176E-2</v>
      </c>
      <c r="G45" s="6">
        <f t="shared" si="1"/>
        <v>9.581903928408666</v>
      </c>
      <c r="H45" s="6">
        <f t="shared" si="2"/>
        <v>0.57471264367816088</v>
      </c>
    </row>
    <row r="46" spans="1:8" x14ac:dyDescent="0.3">
      <c r="A46" s="7">
        <f>'Исходные данные'!H46</f>
        <v>42317</v>
      </c>
      <c r="B46" s="6">
        <f>'Исходные данные'!Q46</f>
        <v>30.7</v>
      </c>
      <c r="C46" s="6">
        <f>'Исходные данные'!R46</f>
        <v>27200</v>
      </c>
      <c r="D46" s="6">
        <f t="shared" si="0"/>
        <v>3.4242626545931514</v>
      </c>
      <c r="E46" s="6">
        <f t="shared" si="3"/>
        <v>-2.2292993630573226E-2</v>
      </c>
      <c r="F46" s="6">
        <f t="shared" si="4"/>
        <v>-2.2545238321056208E-2</v>
      </c>
      <c r="G46" s="6">
        <f t="shared" si="1"/>
        <v>10.210972252284089</v>
      </c>
      <c r="H46" s="6">
        <f t="shared" si="2"/>
        <v>0.54789272030651337</v>
      </c>
    </row>
    <row r="47" spans="1:8" x14ac:dyDescent="0.3">
      <c r="A47" s="7">
        <f>'Исходные данные'!H47</f>
        <v>42324</v>
      </c>
      <c r="B47" s="6">
        <f>'Исходные данные'!Q47</f>
        <v>30.5</v>
      </c>
      <c r="C47" s="6">
        <f>'Исходные данные'!R47</f>
        <v>24600</v>
      </c>
      <c r="D47" s="6">
        <f t="shared" si="0"/>
        <v>3.417726683613366</v>
      </c>
      <c r="E47" s="6">
        <f t="shared" si="3"/>
        <v>-6.5146579804560029E-3</v>
      </c>
      <c r="F47" s="6">
        <f t="shared" si="4"/>
        <v>-6.5359709797855334E-3</v>
      </c>
      <c r="G47" s="6">
        <f t="shared" si="1"/>
        <v>10.110501721920453</v>
      </c>
      <c r="H47" s="6">
        <f t="shared" si="2"/>
        <v>0.54022988505747127</v>
      </c>
    </row>
    <row r="48" spans="1:8" x14ac:dyDescent="0.3">
      <c r="A48" s="7">
        <f>'Исходные данные'!H48</f>
        <v>42331</v>
      </c>
      <c r="B48" s="6">
        <f>'Исходные данные'!Q48</f>
        <v>31</v>
      </c>
      <c r="C48" s="6">
        <f>'Исходные данные'!R48</f>
        <v>86500</v>
      </c>
      <c r="D48" s="6">
        <f t="shared" si="0"/>
        <v>3.4339872044851463</v>
      </c>
      <c r="E48" s="6">
        <f t="shared" si="3"/>
        <v>1.6393442622950821E-2</v>
      </c>
      <c r="F48" s="6">
        <f t="shared" si="4"/>
        <v>1.6260520871780326E-2</v>
      </c>
      <c r="G48" s="6">
        <f t="shared" si="1"/>
        <v>11.36789969291997</v>
      </c>
      <c r="H48" s="6">
        <f t="shared" si="2"/>
        <v>0.55938697318007669</v>
      </c>
    </row>
    <row r="49" spans="1:8" x14ac:dyDescent="0.3">
      <c r="A49" s="7">
        <f>'Исходные данные'!H49</f>
        <v>42338</v>
      </c>
      <c r="B49" s="6">
        <f>'Исходные данные'!Q49</f>
        <v>32.9</v>
      </c>
      <c r="C49" s="6">
        <f>'Исходные данные'!R49</f>
        <v>71100</v>
      </c>
      <c r="D49" s="6">
        <f t="shared" si="0"/>
        <v>3.493472657771326</v>
      </c>
      <c r="E49" s="6">
        <f t="shared" si="3"/>
        <v>6.1290322580645117E-2</v>
      </c>
      <c r="F49" s="6">
        <f t="shared" si="4"/>
        <v>5.9485453286179955E-2</v>
      </c>
      <c r="G49" s="6">
        <f t="shared" si="1"/>
        <v>11.171842615791332</v>
      </c>
      <c r="H49" s="6">
        <f t="shared" si="2"/>
        <v>0.63218390804597702</v>
      </c>
    </row>
    <row r="50" spans="1:8" x14ac:dyDescent="0.3">
      <c r="A50" s="7">
        <f>'Исходные данные'!H50</f>
        <v>42345</v>
      </c>
      <c r="B50" s="6">
        <f>'Исходные данные'!Q50</f>
        <v>31.8</v>
      </c>
      <c r="C50" s="6">
        <f>'Исходные данные'!R50</f>
        <v>28400</v>
      </c>
      <c r="D50" s="6">
        <f t="shared" si="0"/>
        <v>3.459466289786131</v>
      </c>
      <c r="E50" s="6">
        <f t="shared" si="3"/>
        <v>-3.3434650455926987E-2</v>
      </c>
      <c r="F50" s="6">
        <f t="shared" si="4"/>
        <v>-3.4006367985194977E-2</v>
      </c>
      <c r="G50" s="6">
        <f t="shared" si="1"/>
        <v>10.254144424149297</v>
      </c>
      <c r="H50" s="6">
        <f t="shared" si="2"/>
        <v>0.5900383141762453</v>
      </c>
    </row>
    <row r="51" spans="1:8" x14ac:dyDescent="0.3">
      <c r="A51" s="7">
        <f>'Исходные данные'!H51</f>
        <v>42352</v>
      </c>
      <c r="B51" s="6">
        <f>'Исходные данные'!Q51</f>
        <v>32.700000000000003</v>
      </c>
      <c r="C51" s="6">
        <f>'Исходные данные'!R51</f>
        <v>43500</v>
      </c>
      <c r="D51" s="6">
        <f t="shared" si="0"/>
        <v>3.487375077903208</v>
      </c>
      <c r="E51" s="6">
        <f t="shared" si="3"/>
        <v>2.8301886792452897E-2</v>
      </c>
      <c r="F51" s="6">
        <f t="shared" si="4"/>
        <v>2.7908788117076658E-2</v>
      </c>
      <c r="G51" s="6">
        <f t="shared" si="1"/>
        <v>10.680516217076775</v>
      </c>
      <c r="H51" s="6">
        <f t="shared" si="2"/>
        <v>0.62452107279693503</v>
      </c>
    </row>
    <row r="52" spans="1:8" x14ac:dyDescent="0.3">
      <c r="A52" s="7">
        <f>'Исходные данные'!H52</f>
        <v>42359</v>
      </c>
      <c r="B52" s="6">
        <f>'Исходные данные'!Q52</f>
        <v>33.5</v>
      </c>
      <c r="C52" s="6">
        <f>'Исходные данные'!R52</f>
        <v>56600</v>
      </c>
      <c r="D52" s="6">
        <f t="shared" si="0"/>
        <v>3.5115454388310208</v>
      </c>
      <c r="E52" s="6">
        <f t="shared" si="3"/>
        <v>2.4464831804281256E-2</v>
      </c>
      <c r="F52" s="6">
        <f t="shared" si="4"/>
        <v>2.4170360927812971E-2</v>
      </c>
      <c r="G52" s="6">
        <f t="shared" si="1"/>
        <v>10.943764264191275</v>
      </c>
      <c r="H52" s="6">
        <f t="shared" si="2"/>
        <v>0.65517241379310343</v>
      </c>
    </row>
    <row r="53" spans="1:8" x14ac:dyDescent="0.3">
      <c r="A53" s="7">
        <f>'Исходные данные'!H53</f>
        <v>42366</v>
      </c>
      <c r="B53" s="6">
        <f>'Исходные данные'!Q53</f>
        <v>34.200000000000003</v>
      </c>
      <c r="C53" s="6">
        <f>'Исходные данные'!R53</f>
        <v>36500</v>
      </c>
      <c r="D53" s="6">
        <f t="shared" si="0"/>
        <v>3.5322256440685598</v>
      </c>
      <c r="E53" s="6">
        <f t="shared" si="3"/>
        <v>2.0895522388059785E-2</v>
      </c>
      <c r="F53" s="6">
        <f t="shared" si="4"/>
        <v>2.0680205237538822E-2</v>
      </c>
      <c r="G53" s="6">
        <f t="shared" si="1"/>
        <v>10.505067539570582</v>
      </c>
      <c r="H53" s="6">
        <f t="shared" si="2"/>
        <v>0.68199233716475105</v>
      </c>
    </row>
    <row r="54" spans="1:8" x14ac:dyDescent="0.3">
      <c r="A54" s="7">
        <f>'Исходные данные'!H54</f>
        <v>42373</v>
      </c>
      <c r="B54" s="6">
        <f>'Исходные данные'!Q54</f>
        <v>34.799999999999997</v>
      </c>
      <c r="C54" s="6">
        <f>'Исходные данные'!R54</f>
        <v>13400</v>
      </c>
      <c r="D54" s="6">
        <f t="shared" si="0"/>
        <v>3.5496173867804286</v>
      </c>
      <c r="E54" s="6">
        <f t="shared" si="3"/>
        <v>1.754385964912264E-2</v>
      </c>
      <c r="F54" s="6">
        <f t="shared" si="4"/>
        <v>1.739174271186902E-2</v>
      </c>
      <c r="G54" s="6">
        <f t="shared" si="1"/>
        <v>9.503009985939002</v>
      </c>
      <c r="H54" s="6">
        <f t="shared" si="2"/>
        <v>0.70498084291187735</v>
      </c>
    </row>
    <row r="55" spans="1:8" x14ac:dyDescent="0.3">
      <c r="A55" s="7">
        <f>'Исходные данные'!H55</f>
        <v>42380</v>
      </c>
      <c r="B55" s="6">
        <f>'Исходные данные'!Q55</f>
        <v>32.299999999999997</v>
      </c>
      <c r="C55" s="6">
        <f>'Исходные данные'!R55</f>
        <v>18600</v>
      </c>
      <c r="D55" s="6">
        <f t="shared" si="0"/>
        <v>3.475067230228611</v>
      </c>
      <c r="E55" s="6">
        <f t="shared" si="3"/>
        <v>-7.1839080459770124E-2</v>
      </c>
      <c r="F55" s="6">
        <f t="shared" si="4"/>
        <v>-7.4550156551817848E-2</v>
      </c>
      <c r="G55" s="6">
        <f t="shared" si="1"/>
        <v>9.8309168597012935</v>
      </c>
      <c r="H55" s="6">
        <f t="shared" si="2"/>
        <v>0.6091954022988505</v>
      </c>
    </row>
    <row r="56" spans="1:8" x14ac:dyDescent="0.3">
      <c r="A56" s="7">
        <f>'Исходные данные'!H56</f>
        <v>42387</v>
      </c>
      <c r="B56" s="6">
        <f>'Исходные данные'!Q56</f>
        <v>32.9</v>
      </c>
      <c r="C56" s="6">
        <f>'Исходные данные'!R56</f>
        <v>15100</v>
      </c>
      <c r="D56" s="6">
        <f t="shared" si="0"/>
        <v>3.493472657771326</v>
      </c>
      <c r="E56" s="6">
        <f t="shared" si="3"/>
        <v>1.8575851393188899E-2</v>
      </c>
      <c r="F56" s="6">
        <f t="shared" si="4"/>
        <v>1.8405427542715343E-2</v>
      </c>
      <c r="G56" s="6">
        <f t="shared" si="1"/>
        <v>9.6224500228030152</v>
      </c>
      <c r="H56" s="6">
        <f t="shared" si="2"/>
        <v>0.63218390804597702</v>
      </c>
    </row>
    <row r="57" spans="1:8" x14ac:dyDescent="0.3">
      <c r="A57" s="7">
        <f>'Исходные данные'!H57</f>
        <v>42394</v>
      </c>
      <c r="B57" s="6">
        <f>'Исходные данные'!Q57</f>
        <v>33.1</v>
      </c>
      <c r="C57" s="6">
        <f>'Исходные данные'!R57</f>
        <v>49500</v>
      </c>
      <c r="D57" s="6">
        <f t="shared" si="0"/>
        <v>3.4995332823830174</v>
      </c>
      <c r="E57" s="6">
        <f t="shared" si="3"/>
        <v>6.079027355623187E-3</v>
      </c>
      <c r="F57" s="6">
        <f t="shared" si="4"/>
        <v>6.0606246116911748E-3</v>
      </c>
      <c r="G57" s="6">
        <f t="shared" si="1"/>
        <v>10.809727948556782</v>
      </c>
      <c r="H57" s="6">
        <f t="shared" si="2"/>
        <v>0.63984674329501923</v>
      </c>
    </row>
    <row r="58" spans="1:8" x14ac:dyDescent="0.3">
      <c r="A58" s="7">
        <f>'Исходные данные'!H58</f>
        <v>42401</v>
      </c>
      <c r="B58" s="6">
        <f>'Исходные данные'!Q58</f>
        <v>33.299999999999997</v>
      </c>
      <c r="C58" s="6">
        <f>'Исходные данные'!R58</f>
        <v>7000</v>
      </c>
      <c r="D58" s="6">
        <f t="shared" si="0"/>
        <v>3.505557396986398</v>
      </c>
      <c r="E58" s="6">
        <f t="shared" si="3"/>
        <v>6.0422960725074236E-3</v>
      </c>
      <c r="F58" s="6">
        <f t="shared" si="4"/>
        <v>6.0241146033808762E-3</v>
      </c>
      <c r="G58" s="6">
        <f t="shared" si="1"/>
        <v>8.8536654280374503</v>
      </c>
      <c r="H58" s="6">
        <f t="shared" si="2"/>
        <v>0.64750957854406122</v>
      </c>
    </row>
    <row r="59" spans="1:8" x14ac:dyDescent="0.3">
      <c r="A59" s="7">
        <f>'Исходные данные'!H59</f>
        <v>42408</v>
      </c>
      <c r="B59" s="6">
        <f>'Исходные данные'!Q59</f>
        <v>34.700000000000003</v>
      </c>
      <c r="C59" s="6">
        <f>'Исходные данные'!R59</f>
        <v>35200</v>
      </c>
      <c r="D59" s="6">
        <f t="shared" si="0"/>
        <v>3.5467396869528134</v>
      </c>
      <c r="E59" s="6">
        <f t="shared" si="3"/>
        <v>4.2042042042042219E-2</v>
      </c>
      <c r="F59" s="6">
        <f t="shared" si="4"/>
        <v>4.1182289966415521E-2</v>
      </c>
      <c r="G59" s="6">
        <f t="shared" si="1"/>
        <v>10.468801361586188</v>
      </c>
      <c r="H59" s="6">
        <f t="shared" si="2"/>
        <v>0.70114942528735646</v>
      </c>
    </row>
    <row r="60" spans="1:8" x14ac:dyDescent="0.3">
      <c r="A60" s="7">
        <f>'Исходные данные'!H60</f>
        <v>42415</v>
      </c>
      <c r="B60" s="6">
        <f>'Исходные данные'!Q60</f>
        <v>37</v>
      </c>
      <c r="C60" s="6">
        <f>'Исходные данные'!R60</f>
        <v>6300</v>
      </c>
      <c r="D60" s="6">
        <f t="shared" si="0"/>
        <v>3.6109179126442243</v>
      </c>
      <c r="E60" s="6">
        <f t="shared" si="3"/>
        <v>6.6282420749279453E-2</v>
      </c>
      <c r="F60" s="6">
        <f t="shared" si="4"/>
        <v>6.4178225691410781E-2</v>
      </c>
      <c r="G60" s="6">
        <f t="shared" si="1"/>
        <v>8.7483049123796235</v>
      </c>
      <c r="H60" s="6">
        <f t="shared" si="2"/>
        <v>0.78927203065134099</v>
      </c>
    </row>
    <row r="61" spans="1:8" x14ac:dyDescent="0.3">
      <c r="A61" s="7">
        <f>'Исходные данные'!H61</f>
        <v>42422</v>
      </c>
      <c r="B61" s="6">
        <f>'Исходные данные'!Q61</f>
        <v>38</v>
      </c>
      <c r="C61" s="6">
        <f>'Исходные данные'!R61</f>
        <v>4000</v>
      </c>
      <c r="D61" s="6">
        <f t="shared" si="0"/>
        <v>3.6375861597263857</v>
      </c>
      <c r="E61" s="6">
        <f t="shared" si="3"/>
        <v>2.7027027027027029E-2</v>
      </c>
      <c r="F61" s="6">
        <f t="shared" si="4"/>
        <v>2.6668247082161273E-2</v>
      </c>
      <c r="G61" s="6">
        <f t="shared" si="1"/>
        <v>8.2940496401020276</v>
      </c>
      <c r="H61" s="6">
        <f t="shared" si="2"/>
        <v>0.82758620689655171</v>
      </c>
    </row>
    <row r="62" spans="1:8" x14ac:dyDescent="0.3">
      <c r="A62" s="7">
        <f>'Исходные данные'!H62</f>
        <v>42429</v>
      </c>
      <c r="B62" s="6">
        <f>'Исходные данные'!Q62</f>
        <v>36</v>
      </c>
      <c r="C62" s="6">
        <f>'Исходные данные'!R62</f>
        <v>16400</v>
      </c>
      <c r="D62" s="6">
        <f t="shared" si="0"/>
        <v>3.5835189384561099</v>
      </c>
      <c r="E62" s="6">
        <f t="shared" si="3"/>
        <v>-5.2631578947368418E-2</v>
      </c>
      <c r="F62" s="6">
        <f t="shared" si="4"/>
        <v>-5.4067221270275703E-2</v>
      </c>
      <c r="G62" s="6">
        <f t="shared" si="1"/>
        <v>9.7050366138122897</v>
      </c>
      <c r="H62" s="6">
        <f t="shared" si="2"/>
        <v>0.75095785440613028</v>
      </c>
    </row>
    <row r="63" spans="1:8" x14ac:dyDescent="0.3">
      <c r="A63" s="7">
        <f>'Исходные данные'!H63</f>
        <v>42436</v>
      </c>
      <c r="B63" s="6">
        <f>'Исходные данные'!Q63</f>
        <v>38.200000000000003</v>
      </c>
      <c r="C63" s="6">
        <f>'Исходные данные'!R63</f>
        <v>14500</v>
      </c>
      <c r="D63" s="6">
        <f t="shared" si="0"/>
        <v>3.6428355156125294</v>
      </c>
      <c r="E63" s="6">
        <f t="shared" si="3"/>
        <v>6.1111111111111192E-2</v>
      </c>
      <c r="F63" s="6">
        <f t="shared" si="4"/>
        <v>5.9316577156419505E-2</v>
      </c>
      <c r="G63" s="6">
        <f t="shared" si="1"/>
        <v>9.581903928408666</v>
      </c>
      <c r="H63" s="6">
        <f t="shared" si="2"/>
        <v>0.83524904214559403</v>
      </c>
    </row>
    <row r="64" spans="1:8" x14ac:dyDescent="0.3">
      <c r="A64" s="7">
        <f>'Исходные данные'!H64</f>
        <v>42443</v>
      </c>
      <c r="B64" s="6">
        <f>'Исходные данные'!Q64</f>
        <v>37.5</v>
      </c>
      <c r="C64" s="6">
        <f>'Исходные данные'!R64</f>
        <v>11400</v>
      </c>
      <c r="D64" s="6">
        <f t="shared" si="0"/>
        <v>3.6243409329763652</v>
      </c>
      <c r="E64" s="6">
        <f t="shared" si="3"/>
        <v>-1.8324607329843003E-2</v>
      </c>
      <c r="F64" s="6">
        <f t="shared" si="4"/>
        <v>-1.8494582636164415E-2</v>
      </c>
      <c r="G64" s="6">
        <f t="shared" si="1"/>
        <v>9.3413686343825866</v>
      </c>
      <c r="H64" s="6">
        <f t="shared" si="2"/>
        <v>0.80842911877394641</v>
      </c>
    </row>
    <row r="65" spans="1:8" x14ac:dyDescent="0.3">
      <c r="A65" s="7">
        <f>'Исходные данные'!H65</f>
        <v>42450</v>
      </c>
      <c r="B65" s="6">
        <f>'Исходные данные'!Q65</f>
        <v>37.9</v>
      </c>
      <c r="C65" s="6">
        <f>'Исходные данные'!R65</f>
        <v>68200</v>
      </c>
      <c r="D65" s="6">
        <f t="shared" si="0"/>
        <v>3.6349511120883808</v>
      </c>
      <c r="E65" s="6">
        <f t="shared" si="3"/>
        <v>1.0666666666666628E-2</v>
      </c>
      <c r="F65" s="6">
        <f t="shared" si="4"/>
        <v>1.0610179112015469E-2</v>
      </c>
      <c r="G65" s="6">
        <f t="shared" si="1"/>
        <v>11.130199843831553</v>
      </c>
      <c r="H65" s="6">
        <f t="shared" si="2"/>
        <v>0.82375478927203061</v>
      </c>
    </row>
    <row r="66" spans="1:8" x14ac:dyDescent="0.3">
      <c r="A66" s="7">
        <f>'Исходные данные'!H66</f>
        <v>42457</v>
      </c>
      <c r="B66" s="6">
        <f>'Исходные данные'!Q66</f>
        <v>39.200000000000003</v>
      </c>
      <c r="C66" s="6">
        <f>'Исходные данные'!R66</f>
        <v>25100</v>
      </c>
      <c r="D66" s="6">
        <f t="shared" si="0"/>
        <v>3.6686767467964168</v>
      </c>
      <c r="E66" s="6">
        <f t="shared" si="3"/>
        <v>3.4300791556728348E-2</v>
      </c>
      <c r="F66" s="6">
        <f t="shared" si="4"/>
        <v>3.3725634708036335E-2</v>
      </c>
      <c r="G66" s="6">
        <f t="shared" si="1"/>
        <v>10.130623125119875</v>
      </c>
      <c r="H66" s="6">
        <f t="shared" si="2"/>
        <v>0.87356321839080475</v>
      </c>
    </row>
    <row r="67" spans="1:8" x14ac:dyDescent="0.3">
      <c r="A67" s="7">
        <f>'Исходные данные'!H67</f>
        <v>42464</v>
      </c>
      <c r="B67" s="6">
        <f>'Исходные данные'!Q67</f>
        <v>39.4</v>
      </c>
      <c r="C67" s="6">
        <f>'Исходные данные'!R67</f>
        <v>25500</v>
      </c>
      <c r="D67" s="6">
        <f t="shared" ref="D67:D130" si="5">LN(B67)</f>
        <v>3.673765816303888</v>
      </c>
      <c r="E67" s="6">
        <f t="shared" si="3"/>
        <v>5.1020408163264218E-3</v>
      </c>
      <c r="F67" s="6">
        <f t="shared" si="4"/>
        <v>5.0890695074712281E-3</v>
      </c>
      <c r="G67" s="6">
        <f t="shared" ref="G67:G130" si="6">LN(C67)</f>
        <v>10.146433731146518</v>
      </c>
      <c r="H67" s="6">
        <f t="shared" ref="H67:H130" si="7" xml:space="preserve"> (B67 - MIN($B$2:$B$165)) / (MAX($B$2:$B$165) - MIN($B$2:$B$165))</f>
        <v>0.88122605363984674</v>
      </c>
    </row>
    <row r="68" spans="1:8" x14ac:dyDescent="0.3">
      <c r="A68" s="7">
        <f>'Исходные данные'!H68</f>
        <v>42471</v>
      </c>
      <c r="B68" s="6">
        <f>'Исходные данные'!Q68</f>
        <v>39.799999999999997</v>
      </c>
      <c r="C68" s="6">
        <f>'Исходные данные'!R68</f>
        <v>21900</v>
      </c>
      <c r="D68" s="6">
        <f t="shared" si="5"/>
        <v>3.6838669122903918</v>
      </c>
      <c r="E68" s="6">
        <f t="shared" ref="E68:E131" si="8" xml:space="preserve"> (B68 - B67) / (B67)</f>
        <v>1.0152284263959355E-2</v>
      </c>
      <c r="F68" s="6">
        <f t="shared" ref="F68:F131" si="9">LN(E68+1)</f>
        <v>1.0101095986503919E-2</v>
      </c>
      <c r="G68" s="6">
        <f t="shared" si="6"/>
        <v>9.9942419158045919</v>
      </c>
      <c r="H68" s="6">
        <f t="shared" si="7"/>
        <v>0.89655172413793094</v>
      </c>
    </row>
    <row r="69" spans="1:8" x14ac:dyDescent="0.3">
      <c r="A69" s="7">
        <f>'Исходные данные'!H69</f>
        <v>42478</v>
      </c>
      <c r="B69" s="6">
        <f>'Исходные данные'!Q69</f>
        <v>40.4</v>
      </c>
      <c r="C69" s="6">
        <f>'Исходные данные'!R69</f>
        <v>26300</v>
      </c>
      <c r="D69" s="6">
        <f t="shared" si="5"/>
        <v>3.6988297849671046</v>
      </c>
      <c r="E69" s="6">
        <f t="shared" si="8"/>
        <v>1.5075376884422148E-2</v>
      </c>
      <c r="F69" s="6">
        <f t="shared" si="9"/>
        <v>1.496287267671232E-2</v>
      </c>
      <c r="G69" s="6">
        <f t="shared" si="6"/>
        <v>10.177324218165856</v>
      </c>
      <c r="H69" s="6">
        <f t="shared" si="7"/>
        <v>0.91954022988505746</v>
      </c>
    </row>
    <row r="70" spans="1:8" x14ac:dyDescent="0.3">
      <c r="A70" s="7">
        <f>'Исходные данные'!H70</f>
        <v>42485</v>
      </c>
      <c r="B70" s="6">
        <f>'Исходные данные'!Q70</f>
        <v>41.5</v>
      </c>
      <c r="C70" s="6">
        <f>'Исходные данные'!R70</f>
        <v>88100</v>
      </c>
      <c r="D70" s="6">
        <f t="shared" si="5"/>
        <v>3.7256934272366524</v>
      </c>
      <c r="E70" s="6">
        <f t="shared" si="8"/>
        <v>2.7227722772277262E-2</v>
      </c>
      <c r="F70" s="6">
        <f t="shared" si="9"/>
        <v>2.6863642269548252E-2</v>
      </c>
      <c r="G70" s="6">
        <f t="shared" si="6"/>
        <v>11.386227811924272</v>
      </c>
      <c r="H70" s="6">
        <f t="shared" si="7"/>
        <v>0.96168582375478928</v>
      </c>
    </row>
    <row r="71" spans="1:8" x14ac:dyDescent="0.3">
      <c r="A71" s="7">
        <f>'Исходные данные'!H71</f>
        <v>42492</v>
      </c>
      <c r="B71" s="6">
        <f>'Исходные данные'!Q71</f>
        <v>41</v>
      </c>
      <c r="C71" s="6">
        <f>'Исходные данные'!R71</f>
        <v>23300</v>
      </c>
      <c r="D71" s="6">
        <f t="shared" si="5"/>
        <v>3.713572066704308</v>
      </c>
      <c r="E71" s="6">
        <f t="shared" si="8"/>
        <v>-1.2048192771084338E-2</v>
      </c>
      <c r="F71" s="6">
        <f t="shared" si="9"/>
        <v>-1.212136053234485E-2</v>
      </c>
      <c r="G71" s="6">
        <f t="shared" si="6"/>
        <v>10.056208639553791</v>
      </c>
      <c r="H71" s="6">
        <f t="shared" si="7"/>
        <v>0.94252873563218387</v>
      </c>
    </row>
    <row r="72" spans="1:8" x14ac:dyDescent="0.3">
      <c r="A72" s="7">
        <f>'Исходные данные'!H72</f>
        <v>42499</v>
      </c>
      <c r="B72" s="6">
        <f>'Исходные данные'!Q72</f>
        <v>41.8</v>
      </c>
      <c r="C72" s="6">
        <f>'Исходные данные'!R72</f>
        <v>33600</v>
      </c>
      <c r="D72" s="6">
        <f t="shared" si="5"/>
        <v>3.7328963395307104</v>
      </c>
      <c r="E72" s="6">
        <f t="shared" si="8"/>
        <v>1.951219512195115E-2</v>
      </c>
      <c r="F72" s="6">
        <f t="shared" si="9"/>
        <v>1.9324272826402842E-2</v>
      </c>
      <c r="G72" s="6">
        <f t="shared" si="6"/>
        <v>10.422281345951296</v>
      </c>
      <c r="H72" s="6">
        <f t="shared" si="7"/>
        <v>0.97318007662835238</v>
      </c>
    </row>
    <row r="73" spans="1:8" x14ac:dyDescent="0.3">
      <c r="A73" s="7">
        <f>'Исходные данные'!H73</f>
        <v>42506</v>
      </c>
      <c r="B73" s="6">
        <f>'Исходные данные'!Q73</f>
        <v>40.5</v>
      </c>
      <c r="C73" s="6">
        <f>'Исходные данные'!R73</f>
        <v>19400</v>
      </c>
      <c r="D73" s="6">
        <f t="shared" si="5"/>
        <v>3.7013019741124933</v>
      </c>
      <c r="E73" s="6">
        <f t="shared" si="8"/>
        <v>-3.1100478468899455E-2</v>
      </c>
      <c r="F73" s="6">
        <f t="shared" si="9"/>
        <v>-3.1594365418217057E-2</v>
      </c>
      <c r="G73" s="6">
        <f t="shared" si="6"/>
        <v>9.87302834505142</v>
      </c>
      <c r="H73" s="6">
        <f t="shared" si="7"/>
        <v>0.92337164750957856</v>
      </c>
    </row>
    <row r="74" spans="1:8" x14ac:dyDescent="0.3">
      <c r="A74" s="7">
        <f>'Исходные данные'!H74</f>
        <v>42513</v>
      </c>
      <c r="B74" s="6">
        <f>'Исходные данные'!Q74</f>
        <v>41.1</v>
      </c>
      <c r="C74" s="6">
        <f>'Исходные данные'!R74</f>
        <v>13700</v>
      </c>
      <c r="D74" s="6">
        <f t="shared" si="5"/>
        <v>3.7160081215021892</v>
      </c>
      <c r="E74" s="6">
        <f t="shared" si="8"/>
        <v>1.481481481481485E-2</v>
      </c>
      <c r="F74" s="6">
        <f t="shared" si="9"/>
        <v>1.4706147389695487E-2</v>
      </c>
      <c r="G74" s="6">
        <f t="shared" si="6"/>
        <v>9.525151111816216</v>
      </c>
      <c r="H74" s="6">
        <f t="shared" si="7"/>
        <v>0.94636015325670508</v>
      </c>
    </row>
    <row r="75" spans="1:8" x14ac:dyDescent="0.3">
      <c r="A75" s="7">
        <f>'Исходные данные'!H75</f>
        <v>42520</v>
      </c>
      <c r="B75" s="6">
        <f>'Исходные данные'!Q75</f>
        <v>40.200000000000003</v>
      </c>
      <c r="C75" s="6">
        <f>'Исходные данные'!R75</f>
        <v>16800</v>
      </c>
      <c r="D75" s="6">
        <f t="shared" si="5"/>
        <v>3.6938669956249757</v>
      </c>
      <c r="E75" s="6">
        <f t="shared" si="8"/>
        <v>-2.1897810218978069E-2</v>
      </c>
      <c r="F75" s="6">
        <f t="shared" si="9"/>
        <v>-2.2141125877213518E-2</v>
      </c>
      <c r="G75" s="6">
        <f t="shared" si="6"/>
        <v>9.7291341653913506</v>
      </c>
      <c r="H75" s="6">
        <f t="shared" si="7"/>
        <v>0.91187739463601547</v>
      </c>
    </row>
    <row r="76" spans="1:8" x14ac:dyDescent="0.3">
      <c r="A76" s="7">
        <f>'Исходные данные'!H76</f>
        <v>42527</v>
      </c>
      <c r="B76" s="6">
        <f>'Исходные данные'!Q76</f>
        <v>40.5</v>
      </c>
      <c r="C76" s="6">
        <f>'Исходные данные'!R76</f>
        <v>18800</v>
      </c>
      <c r="D76" s="6">
        <f t="shared" si="5"/>
        <v>3.7013019741124933</v>
      </c>
      <c r="E76" s="6">
        <f t="shared" si="8"/>
        <v>7.4626865671641078E-3</v>
      </c>
      <c r="F76" s="6">
        <f t="shared" si="9"/>
        <v>7.4349784875179905E-3</v>
      </c>
      <c r="G76" s="6">
        <f t="shared" si="6"/>
        <v>9.8416121488180401</v>
      </c>
      <c r="H76" s="6">
        <f t="shared" si="7"/>
        <v>0.92337164750957856</v>
      </c>
    </row>
    <row r="77" spans="1:8" x14ac:dyDescent="0.3">
      <c r="A77" s="7">
        <f>'Исходные данные'!H77</f>
        <v>42534</v>
      </c>
      <c r="B77" s="6">
        <f>'Исходные данные'!Q77</f>
        <v>40.4</v>
      </c>
      <c r="C77" s="6">
        <f>'Исходные данные'!R77</f>
        <v>10000</v>
      </c>
      <c r="D77" s="6">
        <f t="shared" si="5"/>
        <v>3.6988297849671046</v>
      </c>
      <c r="E77" s="6">
        <f t="shared" si="8"/>
        <v>-2.4691358024691709E-3</v>
      </c>
      <c r="F77" s="6">
        <f t="shared" si="9"/>
        <v>-2.4721891453891483E-3</v>
      </c>
      <c r="G77" s="6">
        <f t="shared" si="6"/>
        <v>9.2103403719761836</v>
      </c>
      <c r="H77" s="6">
        <f t="shared" si="7"/>
        <v>0.91954022988505746</v>
      </c>
    </row>
    <row r="78" spans="1:8" x14ac:dyDescent="0.3">
      <c r="A78" s="7">
        <f>'Исходные данные'!H78</f>
        <v>42541</v>
      </c>
      <c r="B78" s="6">
        <f>'Исходные данные'!Q78</f>
        <v>39.299999999999997</v>
      </c>
      <c r="C78" s="6">
        <f>'Исходные данные'!R78</f>
        <v>5900</v>
      </c>
      <c r="D78" s="6">
        <f t="shared" si="5"/>
        <v>3.6712245188752153</v>
      </c>
      <c r="E78" s="6">
        <f t="shared" si="8"/>
        <v>-2.7227722772277262E-2</v>
      </c>
      <c r="F78" s="6">
        <f t="shared" si="9"/>
        <v>-2.7605266091888857E-2</v>
      </c>
      <c r="G78" s="6">
        <f t="shared" si="6"/>
        <v>8.6827076298938106</v>
      </c>
      <c r="H78" s="6">
        <f t="shared" si="7"/>
        <v>0.87739463601532552</v>
      </c>
    </row>
    <row r="79" spans="1:8" x14ac:dyDescent="0.3">
      <c r="A79" s="7">
        <f>'Исходные данные'!H79</f>
        <v>42548</v>
      </c>
      <c r="B79" s="6">
        <f>'Исходные данные'!Q79</f>
        <v>41.9</v>
      </c>
      <c r="C79" s="6">
        <f>'Исходные данные'!R79</f>
        <v>22300</v>
      </c>
      <c r="D79" s="6">
        <f t="shared" si="5"/>
        <v>3.735285826928092</v>
      </c>
      <c r="E79" s="6">
        <f t="shared" si="8"/>
        <v>6.61577608142494E-2</v>
      </c>
      <c r="F79" s="6">
        <f t="shared" si="9"/>
        <v>6.4061308052876534E-2</v>
      </c>
      <c r="G79" s="6">
        <f t="shared" si="6"/>
        <v>10.012341957448211</v>
      </c>
      <c r="H79" s="6">
        <f t="shared" si="7"/>
        <v>0.97701149425287348</v>
      </c>
    </row>
    <row r="80" spans="1:8" x14ac:dyDescent="0.3">
      <c r="A80" s="7">
        <f>'Исходные данные'!H80</f>
        <v>42555</v>
      </c>
      <c r="B80" s="6">
        <f>'Исходные данные'!Q80</f>
        <v>42.5</v>
      </c>
      <c r="C80" s="6">
        <f>'Исходные данные'!R80</f>
        <v>44800</v>
      </c>
      <c r="D80" s="6">
        <f t="shared" si="5"/>
        <v>3.7495040759303713</v>
      </c>
      <c r="E80" s="6">
        <f t="shared" si="8"/>
        <v>1.4319809069212444E-2</v>
      </c>
      <c r="F80" s="6">
        <f t="shared" si="9"/>
        <v>1.4218249002279172E-2</v>
      </c>
      <c r="G80" s="6">
        <f t="shared" si="6"/>
        <v>10.709963418403076</v>
      </c>
      <c r="H80" s="6">
        <f t="shared" si="7"/>
        <v>1</v>
      </c>
    </row>
    <row r="81" spans="1:8" x14ac:dyDescent="0.3">
      <c r="A81" s="7">
        <f>'Исходные данные'!H81</f>
        <v>42562</v>
      </c>
      <c r="B81" s="6">
        <f>'Исходные данные'!Q81</f>
        <v>42.5</v>
      </c>
      <c r="C81" s="6">
        <f>'Исходные данные'!R81</f>
        <v>23000</v>
      </c>
      <c r="D81" s="6">
        <f t="shared" si="5"/>
        <v>3.7495040759303713</v>
      </c>
      <c r="E81" s="6">
        <f t="shared" si="8"/>
        <v>0</v>
      </c>
      <c r="F81" s="6">
        <f t="shared" si="9"/>
        <v>0</v>
      </c>
      <c r="G81" s="6">
        <f t="shared" si="6"/>
        <v>10.043249494911286</v>
      </c>
      <c r="H81" s="6">
        <f t="shared" si="7"/>
        <v>1</v>
      </c>
    </row>
    <row r="82" spans="1:8" x14ac:dyDescent="0.3">
      <c r="A82" s="7">
        <f>'Исходные данные'!H82</f>
        <v>42569</v>
      </c>
      <c r="B82" s="6">
        <f>'Исходные данные'!Q82</f>
        <v>41.1</v>
      </c>
      <c r="C82" s="6">
        <f>'Исходные данные'!R82</f>
        <v>17000</v>
      </c>
      <c r="D82" s="6">
        <f t="shared" si="5"/>
        <v>3.7160081215021892</v>
      </c>
      <c r="E82" s="6">
        <f t="shared" si="8"/>
        <v>-3.2941176470588203E-2</v>
      </c>
      <c r="F82" s="6">
        <f t="shared" si="9"/>
        <v>-3.3495954428182241E-2</v>
      </c>
      <c r="G82" s="6">
        <f t="shared" si="6"/>
        <v>9.7409686230383539</v>
      </c>
      <c r="H82" s="6">
        <f t="shared" si="7"/>
        <v>0.94636015325670508</v>
      </c>
    </row>
    <row r="83" spans="1:8" x14ac:dyDescent="0.3">
      <c r="A83" s="7">
        <f>'Исходные данные'!H83</f>
        <v>42576</v>
      </c>
      <c r="B83" s="6">
        <f>'Исходные данные'!Q83</f>
        <v>42</v>
      </c>
      <c r="C83" s="6">
        <f>'Исходные данные'!R83</f>
        <v>17400</v>
      </c>
      <c r="D83" s="6">
        <f t="shared" si="5"/>
        <v>3.7376696182833684</v>
      </c>
      <c r="E83" s="6">
        <f t="shared" si="8"/>
        <v>2.1897810218978069E-2</v>
      </c>
      <c r="F83" s="6">
        <f t="shared" si="9"/>
        <v>2.1661496781179249E-2</v>
      </c>
      <c r="G83" s="6">
        <f t="shared" si="6"/>
        <v>9.7642254852026209</v>
      </c>
      <c r="H83" s="6">
        <f t="shared" si="7"/>
        <v>0.98084291187739459</v>
      </c>
    </row>
    <row r="84" spans="1:8" x14ac:dyDescent="0.3">
      <c r="A84" s="7">
        <f>'Исходные данные'!H84</f>
        <v>42583</v>
      </c>
      <c r="B84" s="6">
        <f>'Исходные данные'!Q84</f>
        <v>40.200000000000003</v>
      </c>
      <c r="C84" s="6">
        <f>'Исходные данные'!R84</f>
        <v>14300</v>
      </c>
      <c r="D84" s="6">
        <f t="shared" si="5"/>
        <v>3.6938669956249757</v>
      </c>
      <c r="E84" s="6">
        <f t="shared" si="8"/>
        <v>-4.2857142857142788E-2</v>
      </c>
      <c r="F84" s="6">
        <f t="shared" si="9"/>
        <v>-4.3802622658392888E-2</v>
      </c>
      <c r="G84" s="6">
        <f t="shared" si="6"/>
        <v>9.5680148162479988</v>
      </c>
      <c r="H84" s="6">
        <f t="shared" si="7"/>
        <v>0.91187739463601547</v>
      </c>
    </row>
    <row r="85" spans="1:8" x14ac:dyDescent="0.3">
      <c r="A85" s="7">
        <f>'Исходные данные'!H85</f>
        <v>42590</v>
      </c>
      <c r="B85" s="6">
        <f>'Исходные данные'!Q85</f>
        <v>40.299999999999997</v>
      </c>
      <c r="C85" s="6">
        <f>'Исходные данные'!R85</f>
        <v>51300</v>
      </c>
      <c r="D85" s="6">
        <f t="shared" si="5"/>
        <v>3.6963514689526371</v>
      </c>
      <c r="E85" s="6">
        <f t="shared" si="8"/>
        <v>2.4875621890545849E-3</v>
      </c>
      <c r="F85" s="6">
        <f t="shared" si="9"/>
        <v>2.4844733276617442E-3</v>
      </c>
      <c r="G85" s="6">
        <f t="shared" si="6"/>
        <v>10.845446031158861</v>
      </c>
      <c r="H85" s="6">
        <f t="shared" si="7"/>
        <v>0.91570881226053624</v>
      </c>
    </row>
    <row r="86" spans="1:8" x14ac:dyDescent="0.3">
      <c r="A86" s="7">
        <f>'Исходные данные'!H86</f>
        <v>42597</v>
      </c>
      <c r="B86" s="6">
        <f>'Исходные данные'!Q86</f>
        <v>39.799999999999997</v>
      </c>
      <c r="C86" s="6">
        <f>'Исходные данные'!R86</f>
        <v>32900</v>
      </c>
      <c r="D86" s="6">
        <f t="shared" si="5"/>
        <v>3.6838669122903918</v>
      </c>
      <c r="E86" s="6">
        <f t="shared" si="8"/>
        <v>-1.2406947890818859E-2</v>
      </c>
      <c r="F86" s="6">
        <f t="shared" si="9"/>
        <v>-1.2484556662245284E-2</v>
      </c>
      <c r="G86" s="6">
        <f t="shared" si="6"/>
        <v>10.401227936753463</v>
      </c>
      <c r="H86" s="6">
        <f t="shared" si="7"/>
        <v>0.89655172413793094</v>
      </c>
    </row>
    <row r="87" spans="1:8" x14ac:dyDescent="0.3">
      <c r="A87" s="7">
        <f>'Исходные данные'!H87</f>
        <v>42604</v>
      </c>
      <c r="B87" s="6">
        <f>'Исходные данные'!Q87</f>
        <v>39.4</v>
      </c>
      <c r="C87" s="6">
        <f>'Исходные данные'!R87</f>
        <v>17700</v>
      </c>
      <c r="D87" s="6">
        <f t="shared" si="5"/>
        <v>3.673765816303888</v>
      </c>
      <c r="E87" s="6">
        <f t="shared" si="8"/>
        <v>-1.0050251256281372E-2</v>
      </c>
      <c r="F87" s="6">
        <f t="shared" si="9"/>
        <v>-1.0101095986503821E-2</v>
      </c>
      <c r="G87" s="6">
        <f t="shared" si="6"/>
        <v>9.7813199185619197</v>
      </c>
      <c r="H87" s="6">
        <f t="shared" si="7"/>
        <v>0.88122605363984674</v>
      </c>
    </row>
    <row r="88" spans="1:8" x14ac:dyDescent="0.3">
      <c r="A88" s="7">
        <f>'Исходные данные'!H88</f>
        <v>42611</v>
      </c>
      <c r="B88" s="6">
        <f>'Исходные данные'!Q88</f>
        <v>38.9</v>
      </c>
      <c r="C88" s="6">
        <f>'Исходные данные'!R88</f>
        <v>7400</v>
      </c>
      <c r="D88" s="6">
        <f t="shared" si="5"/>
        <v>3.6609942506244004</v>
      </c>
      <c r="E88" s="6">
        <f t="shared" si="8"/>
        <v>-1.2690355329949238E-2</v>
      </c>
      <c r="F88" s="6">
        <f t="shared" si="9"/>
        <v>-1.2771565679487505E-2</v>
      </c>
      <c r="G88" s="6">
        <f t="shared" si="6"/>
        <v>8.9092352791922611</v>
      </c>
      <c r="H88" s="6">
        <f t="shared" si="7"/>
        <v>0.86206896551724133</v>
      </c>
    </row>
    <row r="89" spans="1:8" x14ac:dyDescent="0.3">
      <c r="A89" s="7">
        <f>'Исходные данные'!H89</f>
        <v>42618</v>
      </c>
      <c r="B89" s="6">
        <f>'Исходные данные'!Q89</f>
        <v>37.9</v>
      </c>
      <c r="C89" s="6">
        <f>'Исходные данные'!R89</f>
        <v>51500</v>
      </c>
      <c r="D89" s="6">
        <f t="shared" si="5"/>
        <v>3.6349511120883808</v>
      </c>
      <c r="E89" s="6">
        <f t="shared" si="8"/>
        <v>-2.570694087403599E-2</v>
      </c>
      <c r="F89" s="6">
        <f t="shared" si="9"/>
        <v>-2.6043138536019979E-2</v>
      </c>
      <c r="G89" s="6">
        <f t="shared" si="6"/>
        <v>10.849337086651827</v>
      </c>
      <c r="H89" s="6">
        <f t="shared" si="7"/>
        <v>0.82375478927203061</v>
      </c>
    </row>
    <row r="90" spans="1:8" x14ac:dyDescent="0.3">
      <c r="A90" s="7">
        <f>'Исходные данные'!H90</f>
        <v>42625</v>
      </c>
      <c r="B90" s="6">
        <f>'Исходные данные'!Q90</f>
        <v>37</v>
      </c>
      <c r="C90" s="6">
        <f>'Исходные данные'!R90</f>
        <v>36400</v>
      </c>
      <c r="D90" s="6">
        <f t="shared" si="5"/>
        <v>3.6109179126442243</v>
      </c>
      <c r="E90" s="6">
        <f t="shared" si="8"/>
        <v>-2.3746701846965663E-2</v>
      </c>
      <c r="F90" s="6">
        <f t="shared" si="9"/>
        <v>-2.403319944415622E-2</v>
      </c>
      <c r="G90" s="6">
        <f t="shared" si="6"/>
        <v>10.502324053624832</v>
      </c>
      <c r="H90" s="6">
        <f t="shared" si="7"/>
        <v>0.78927203065134099</v>
      </c>
    </row>
    <row r="91" spans="1:8" x14ac:dyDescent="0.3">
      <c r="A91" s="7">
        <f>'Исходные данные'!H91</f>
        <v>42632</v>
      </c>
      <c r="B91" s="6">
        <f>'Исходные данные'!Q91</f>
        <v>35.799999999999997</v>
      </c>
      <c r="C91" s="6">
        <f>'Исходные данные'!R91</f>
        <v>64400</v>
      </c>
      <c r="D91" s="6">
        <f t="shared" si="5"/>
        <v>3.5779478934066544</v>
      </c>
      <c r="E91" s="6">
        <f t="shared" si="8"/>
        <v>-3.2432432432432511E-2</v>
      </c>
      <c r="F91" s="6">
        <f t="shared" si="9"/>
        <v>-3.2970019237569939E-2</v>
      </c>
      <c r="G91" s="6">
        <f t="shared" si="6"/>
        <v>11.072868912092446</v>
      </c>
      <c r="H91" s="6">
        <f t="shared" si="7"/>
        <v>0.74329501915708807</v>
      </c>
    </row>
    <row r="92" spans="1:8" x14ac:dyDescent="0.3">
      <c r="A92" s="7">
        <f>'Исходные данные'!H92</f>
        <v>42639</v>
      </c>
      <c r="B92" s="6">
        <f>'Исходные данные'!Q92</f>
        <v>36.299999999999997</v>
      </c>
      <c r="C92" s="6">
        <f>'Исходные данные'!R92</f>
        <v>109600</v>
      </c>
      <c r="D92" s="6">
        <f t="shared" si="5"/>
        <v>3.591817741270805</v>
      </c>
      <c r="E92" s="6">
        <f t="shared" si="8"/>
        <v>1.3966480446927375E-2</v>
      </c>
      <c r="F92" s="6">
        <f t="shared" si="9"/>
        <v>1.3869847864150377E-2</v>
      </c>
      <c r="G92" s="6">
        <f t="shared" si="6"/>
        <v>11.604592653496052</v>
      </c>
      <c r="H92" s="6">
        <f t="shared" si="7"/>
        <v>0.76245210727969337</v>
      </c>
    </row>
    <row r="93" spans="1:8" x14ac:dyDescent="0.3">
      <c r="A93" s="7">
        <f>'Исходные данные'!H93</f>
        <v>42646</v>
      </c>
      <c r="B93" s="6">
        <f>'Исходные данные'!Q93</f>
        <v>36.5</v>
      </c>
      <c r="C93" s="6">
        <f>'Исходные данные'!R93</f>
        <v>52600</v>
      </c>
      <c r="D93" s="6">
        <f t="shared" si="5"/>
        <v>3.597312260588446</v>
      </c>
      <c r="E93" s="6">
        <f t="shared" si="8"/>
        <v>5.509641873278316E-3</v>
      </c>
      <c r="F93" s="6">
        <f t="shared" si="9"/>
        <v>5.4945193176407798E-3</v>
      </c>
      <c r="G93" s="6">
        <f t="shared" si="6"/>
        <v>10.870471398725801</v>
      </c>
      <c r="H93" s="6">
        <f t="shared" si="7"/>
        <v>0.77011494252873569</v>
      </c>
    </row>
    <row r="94" spans="1:8" x14ac:dyDescent="0.3">
      <c r="A94" s="7">
        <f>'Исходные данные'!H94</f>
        <v>42653</v>
      </c>
      <c r="B94" s="6">
        <f>'Исходные данные'!Q94</f>
        <v>35.200000000000003</v>
      </c>
      <c r="C94" s="6">
        <f>'Исходные данные'!R94</f>
        <v>24600</v>
      </c>
      <c r="D94" s="6">
        <f t="shared" si="5"/>
        <v>3.5610460826040513</v>
      </c>
      <c r="E94" s="6">
        <f t="shared" si="8"/>
        <v>-3.5616438356164307E-2</v>
      </c>
      <c r="F94" s="6">
        <f t="shared" si="9"/>
        <v>-3.6266177984394375E-2</v>
      </c>
      <c r="G94" s="6">
        <f t="shared" si="6"/>
        <v>10.110501721920453</v>
      </c>
      <c r="H94" s="6">
        <f t="shared" si="7"/>
        <v>0.72030651340996177</v>
      </c>
    </row>
    <row r="95" spans="1:8" x14ac:dyDescent="0.3">
      <c r="A95" s="7">
        <f>'Исходные данные'!H95</f>
        <v>42660</v>
      </c>
      <c r="B95" s="6">
        <f>'Исходные данные'!Q95</f>
        <v>35.1</v>
      </c>
      <c r="C95" s="6">
        <f>'Исходные данные'!R95</f>
        <v>46500</v>
      </c>
      <c r="D95" s="6">
        <f t="shared" si="5"/>
        <v>3.55820113047182</v>
      </c>
      <c r="E95" s="6">
        <f t="shared" si="8"/>
        <v>-2.8409090909091309E-3</v>
      </c>
      <c r="F95" s="6">
        <f t="shared" si="9"/>
        <v>-2.8449521322313617E-3</v>
      </c>
      <c r="G95" s="6">
        <f t="shared" si="6"/>
        <v>10.747207591575448</v>
      </c>
      <c r="H95" s="6">
        <f t="shared" si="7"/>
        <v>0.71647509578544066</v>
      </c>
    </row>
    <row r="96" spans="1:8" x14ac:dyDescent="0.3">
      <c r="A96" s="7">
        <f>'Исходные данные'!H96</f>
        <v>42667</v>
      </c>
      <c r="B96" s="6">
        <f>'Исходные данные'!Q96</f>
        <v>35.4</v>
      </c>
      <c r="C96" s="6">
        <f>'Исходные данные'!R96</f>
        <v>218900</v>
      </c>
      <c r="D96" s="6">
        <f t="shared" si="5"/>
        <v>3.5667118201397288</v>
      </c>
      <c r="E96" s="6">
        <f t="shared" si="8"/>
        <v>8.5470085470084663E-3</v>
      </c>
      <c r="F96" s="6">
        <f t="shared" si="9"/>
        <v>8.5106896679086105E-3</v>
      </c>
      <c r="G96" s="6">
        <f t="shared" si="6"/>
        <v>12.296370283510955</v>
      </c>
      <c r="H96" s="6">
        <f t="shared" si="7"/>
        <v>0.72796934865900376</v>
      </c>
    </row>
    <row r="97" spans="1:8" x14ac:dyDescent="0.3">
      <c r="A97" s="7">
        <f>'Исходные данные'!H97</f>
        <v>42674</v>
      </c>
      <c r="B97" s="6">
        <f>'Исходные данные'!Q97</f>
        <v>35.299999999999997</v>
      </c>
      <c r="C97" s="6">
        <f>'Исходные данные'!R97</f>
        <v>6000</v>
      </c>
      <c r="D97" s="6">
        <f t="shared" si="5"/>
        <v>3.5638829639392511</v>
      </c>
      <c r="E97" s="6">
        <f t="shared" si="8"/>
        <v>-2.8248587570621872E-3</v>
      </c>
      <c r="F97" s="6">
        <f t="shared" si="9"/>
        <v>-2.8288562004777137E-3</v>
      </c>
      <c r="G97" s="6">
        <f t="shared" si="6"/>
        <v>8.6995147482101913</v>
      </c>
      <c r="H97" s="6">
        <f t="shared" si="7"/>
        <v>0.72413793103448265</v>
      </c>
    </row>
    <row r="98" spans="1:8" x14ac:dyDescent="0.3">
      <c r="A98" s="7">
        <f>'Исходные данные'!H98</f>
        <v>42681</v>
      </c>
      <c r="B98" s="6">
        <f>'Исходные данные'!Q98</f>
        <v>35.4</v>
      </c>
      <c r="C98" s="6">
        <f>'Исходные данные'!R98</f>
        <v>50900</v>
      </c>
      <c r="D98" s="6">
        <f t="shared" si="5"/>
        <v>3.5667118201397288</v>
      </c>
      <c r="E98" s="6">
        <f t="shared" si="8"/>
        <v>2.8328611898017402E-3</v>
      </c>
      <c r="F98" s="6">
        <f t="shared" si="9"/>
        <v>2.828856200477623E-3</v>
      </c>
      <c r="G98" s="6">
        <f t="shared" si="6"/>
        <v>10.837618202538614</v>
      </c>
      <c r="H98" s="6">
        <f t="shared" si="7"/>
        <v>0.72796934865900376</v>
      </c>
    </row>
    <row r="99" spans="1:8" x14ac:dyDescent="0.3">
      <c r="A99" s="7">
        <f>'Исходные данные'!H99</f>
        <v>42688</v>
      </c>
      <c r="B99" s="6">
        <f>'Исходные данные'!Q99</f>
        <v>35</v>
      </c>
      <c r="C99" s="6">
        <f>'Исходные данные'!R99</f>
        <v>14600</v>
      </c>
      <c r="D99" s="6">
        <f t="shared" si="5"/>
        <v>3.5553480614894135</v>
      </c>
      <c r="E99" s="6">
        <f t="shared" si="8"/>
        <v>-1.1299435028248548E-2</v>
      </c>
      <c r="F99" s="6">
        <f t="shared" si="9"/>
        <v>-1.1363758650315095E-2</v>
      </c>
      <c r="G99" s="6">
        <f t="shared" si="6"/>
        <v>9.5887768076964282</v>
      </c>
      <c r="H99" s="6">
        <f t="shared" si="7"/>
        <v>0.71264367816091956</v>
      </c>
    </row>
    <row r="100" spans="1:8" x14ac:dyDescent="0.3">
      <c r="A100" s="7">
        <f>'Исходные данные'!H100</f>
        <v>42695</v>
      </c>
      <c r="B100" s="6">
        <f>'Исходные данные'!Q100</f>
        <v>35.700000000000003</v>
      </c>
      <c r="C100" s="6">
        <f>'Исходные данные'!R100</f>
        <v>11500</v>
      </c>
      <c r="D100" s="6">
        <f t="shared" si="5"/>
        <v>3.5751506887855933</v>
      </c>
      <c r="E100" s="6">
        <f t="shared" si="8"/>
        <v>2.000000000000008E-2</v>
      </c>
      <c r="F100" s="6">
        <f t="shared" si="9"/>
        <v>1.980262729617973E-2</v>
      </c>
      <c r="G100" s="6">
        <f t="shared" si="6"/>
        <v>9.3501023143513411</v>
      </c>
      <c r="H100" s="6">
        <f t="shared" si="7"/>
        <v>0.73946360153256718</v>
      </c>
    </row>
    <row r="101" spans="1:8" x14ac:dyDescent="0.3">
      <c r="A101" s="7">
        <f>'Исходные данные'!H101</f>
        <v>42702</v>
      </c>
      <c r="B101" s="6">
        <f>'Исходные данные'!Q101</f>
        <v>35.799999999999997</v>
      </c>
      <c r="C101" s="6">
        <f>'Исходные данные'!R101</f>
        <v>18200</v>
      </c>
      <c r="D101" s="6">
        <f t="shared" si="5"/>
        <v>3.5779478934066544</v>
      </c>
      <c r="E101" s="6">
        <f t="shared" si="8"/>
        <v>2.8011204481791121E-3</v>
      </c>
      <c r="F101" s="6">
        <f t="shared" si="9"/>
        <v>2.7972046210609975E-3</v>
      </c>
      <c r="G101" s="6">
        <f t="shared" si="6"/>
        <v>9.8091768730648869</v>
      </c>
      <c r="H101" s="6">
        <f t="shared" si="7"/>
        <v>0.74329501915708807</v>
      </c>
    </row>
    <row r="102" spans="1:8" x14ac:dyDescent="0.3">
      <c r="A102" s="7">
        <f>'Исходные данные'!H102</f>
        <v>42709</v>
      </c>
      <c r="B102" s="6">
        <f>'Исходные данные'!Q102</f>
        <v>35.5</v>
      </c>
      <c r="C102" s="6">
        <f>'Исходные данные'!R102</f>
        <v>27800</v>
      </c>
      <c r="D102" s="6">
        <f t="shared" si="5"/>
        <v>3.5695326964813701</v>
      </c>
      <c r="E102" s="6">
        <f t="shared" si="8"/>
        <v>-8.3798882681563464E-3</v>
      </c>
      <c r="F102" s="6">
        <f t="shared" si="9"/>
        <v>-8.4151969252844721E-3</v>
      </c>
      <c r="G102" s="6">
        <f t="shared" si="6"/>
        <v>10.232791299678729</v>
      </c>
      <c r="H102" s="6">
        <f t="shared" si="7"/>
        <v>0.73180076628352497</v>
      </c>
    </row>
    <row r="103" spans="1:8" x14ac:dyDescent="0.3">
      <c r="A103" s="7">
        <f>'Исходные данные'!H103</f>
        <v>42716</v>
      </c>
      <c r="B103" s="6">
        <f>'Исходные данные'!Q103</f>
        <v>35</v>
      </c>
      <c r="C103" s="6">
        <f>'Исходные данные'!R103</f>
        <v>69500</v>
      </c>
      <c r="D103" s="6">
        <f t="shared" si="5"/>
        <v>3.5553480614894135</v>
      </c>
      <c r="E103" s="6">
        <f t="shared" si="8"/>
        <v>-1.4084507042253521E-2</v>
      </c>
      <c r="F103" s="6">
        <f t="shared" si="9"/>
        <v>-1.4184634991956413E-2</v>
      </c>
      <c r="G103" s="6">
        <f t="shared" si="6"/>
        <v>11.149082031552883</v>
      </c>
      <c r="H103" s="6">
        <f t="shared" si="7"/>
        <v>0.71264367816091956</v>
      </c>
    </row>
    <row r="104" spans="1:8" x14ac:dyDescent="0.3">
      <c r="A104" s="7">
        <f>'Исходные данные'!H104</f>
        <v>42723</v>
      </c>
      <c r="B104" s="6">
        <f>'Исходные данные'!Q104</f>
        <v>35.299999999999997</v>
      </c>
      <c r="C104" s="6">
        <f>'Исходные данные'!R104</f>
        <v>39500</v>
      </c>
      <c r="D104" s="6">
        <f t="shared" si="5"/>
        <v>3.5638829639392511</v>
      </c>
      <c r="E104" s="6">
        <f t="shared" si="8"/>
        <v>8.5714285714284903E-3</v>
      </c>
      <c r="F104" s="6">
        <f t="shared" si="9"/>
        <v>8.5349024498372859E-3</v>
      </c>
      <c r="G104" s="6">
        <f t="shared" si="6"/>
        <v>10.584055950889214</v>
      </c>
      <c r="H104" s="6">
        <f t="shared" si="7"/>
        <v>0.72413793103448265</v>
      </c>
    </row>
    <row r="105" spans="1:8" x14ac:dyDescent="0.3">
      <c r="A105" s="7">
        <f>'Исходные данные'!H105</f>
        <v>42730</v>
      </c>
      <c r="B105" s="6">
        <f>'Исходные данные'!Q105</f>
        <v>34.9</v>
      </c>
      <c r="C105" s="6">
        <f>'Исходные данные'!R105</f>
        <v>7400</v>
      </c>
      <c r="D105" s="6">
        <f t="shared" si="5"/>
        <v>3.5524868292083815</v>
      </c>
      <c r="E105" s="6">
        <f t="shared" si="8"/>
        <v>-1.133144475920676E-2</v>
      </c>
      <c r="F105" s="6">
        <f t="shared" si="9"/>
        <v>-1.1396134730869582E-2</v>
      </c>
      <c r="G105" s="6">
        <f t="shared" si="6"/>
        <v>8.9092352791922611</v>
      </c>
      <c r="H105" s="6">
        <f t="shared" si="7"/>
        <v>0.70881226053639845</v>
      </c>
    </row>
    <row r="106" spans="1:8" x14ac:dyDescent="0.3">
      <c r="A106" s="7">
        <f>'Исходные данные'!H106</f>
        <v>42737</v>
      </c>
      <c r="B106" s="6">
        <f>'Исходные данные'!Q106</f>
        <v>36</v>
      </c>
      <c r="C106" s="6">
        <f>'Исходные данные'!R106</f>
        <v>4400</v>
      </c>
      <c r="D106" s="6">
        <f t="shared" si="5"/>
        <v>3.5835189384561099</v>
      </c>
      <c r="E106" s="6">
        <f t="shared" si="8"/>
        <v>3.1518624641833852E-2</v>
      </c>
      <c r="F106" s="6">
        <f t="shared" si="9"/>
        <v>3.1032109247728461E-2</v>
      </c>
      <c r="G106" s="6">
        <f t="shared" si="6"/>
        <v>8.3893598199063533</v>
      </c>
      <c r="H106" s="6">
        <f t="shared" si="7"/>
        <v>0.75095785440613028</v>
      </c>
    </row>
    <row r="107" spans="1:8" x14ac:dyDescent="0.3">
      <c r="A107" s="7">
        <f>'Исходные данные'!H107</f>
        <v>42744</v>
      </c>
      <c r="B107" s="6">
        <f>'Исходные данные'!Q107</f>
        <v>35.200000000000003</v>
      </c>
      <c r="C107" s="6">
        <f>'Исходные данные'!R107</f>
        <v>30900</v>
      </c>
      <c r="D107" s="6">
        <f t="shared" si="5"/>
        <v>3.5610460826040513</v>
      </c>
      <c r="E107" s="6">
        <f t="shared" si="8"/>
        <v>-2.2222222222222143E-2</v>
      </c>
      <c r="F107" s="6">
        <f t="shared" si="9"/>
        <v>-2.2472855852058514E-2</v>
      </c>
      <c r="G107" s="6">
        <f t="shared" si="6"/>
        <v>10.338511462885837</v>
      </c>
      <c r="H107" s="6">
        <f t="shared" si="7"/>
        <v>0.72030651340996177</v>
      </c>
    </row>
    <row r="108" spans="1:8" x14ac:dyDescent="0.3">
      <c r="A108" s="7">
        <f>'Исходные данные'!H108</f>
        <v>42751</v>
      </c>
      <c r="B108" s="6">
        <f>'Исходные данные'!Q108</f>
        <v>36</v>
      </c>
      <c r="C108" s="6">
        <f>'Исходные данные'!R108</f>
        <v>6300</v>
      </c>
      <c r="D108" s="6">
        <f t="shared" si="5"/>
        <v>3.5835189384561099</v>
      </c>
      <c r="E108" s="6">
        <f t="shared" si="8"/>
        <v>2.2727272727272645E-2</v>
      </c>
      <c r="F108" s="6">
        <f t="shared" si="9"/>
        <v>2.2472855852058576E-2</v>
      </c>
      <c r="G108" s="6">
        <f t="shared" si="6"/>
        <v>8.7483049123796235</v>
      </c>
      <c r="H108" s="6">
        <f t="shared" si="7"/>
        <v>0.75095785440613028</v>
      </c>
    </row>
    <row r="109" spans="1:8" x14ac:dyDescent="0.3">
      <c r="A109" s="7">
        <f>'Исходные данные'!H109</f>
        <v>42758</v>
      </c>
      <c r="B109" s="6">
        <f>'Исходные данные'!Q109</f>
        <v>36.4</v>
      </c>
      <c r="C109" s="6">
        <f>'Исходные данные'!R109</f>
        <v>20600</v>
      </c>
      <c r="D109" s="6">
        <f t="shared" si="5"/>
        <v>3.5945687746426951</v>
      </c>
      <c r="E109" s="6">
        <f t="shared" si="8"/>
        <v>1.1111111111111072E-2</v>
      </c>
      <c r="F109" s="6">
        <f t="shared" si="9"/>
        <v>1.1049836186584935E-2</v>
      </c>
      <c r="G109" s="6">
        <f t="shared" si="6"/>
        <v>9.9330463547776731</v>
      </c>
      <c r="H109" s="6">
        <f t="shared" si="7"/>
        <v>0.76628352490421447</v>
      </c>
    </row>
    <row r="110" spans="1:8" x14ac:dyDescent="0.3">
      <c r="A110" s="7">
        <f>'Исходные данные'!H110</f>
        <v>42765</v>
      </c>
      <c r="B110" s="6">
        <f>'Исходные данные'!Q110</f>
        <v>36.700000000000003</v>
      </c>
      <c r="C110" s="6">
        <f>'Исходные данные'!R110</f>
        <v>17900</v>
      </c>
      <c r="D110" s="6">
        <f t="shared" si="5"/>
        <v>3.6027767550605247</v>
      </c>
      <c r="E110" s="6">
        <f t="shared" si="8"/>
        <v>8.2417582417583599E-3</v>
      </c>
      <c r="F110" s="6">
        <f t="shared" si="9"/>
        <v>8.2079804178298021E-3</v>
      </c>
      <c r="G110" s="6">
        <f t="shared" si="6"/>
        <v>9.7925559918288467</v>
      </c>
      <c r="H110" s="6">
        <f t="shared" si="7"/>
        <v>0.7777777777777779</v>
      </c>
    </row>
    <row r="111" spans="1:8" x14ac:dyDescent="0.3">
      <c r="A111" s="7">
        <f>'Исходные данные'!H111</f>
        <v>42772</v>
      </c>
      <c r="B111" s="6">
        <f>'Исходные данные'!Q111</f>
        <v>36.5</v>
      </c>
      <c r="C111" s="6">
        <f>'Исходные данные'!R111</f>
        <v>13200</v>
      </c>
      <c r="D111" s="6">
        <f t="shared" si="5"/>
        <v>3.597312260588446</v>
      </c>
      <c r="E111" s="6">
        <f t="shared" si="8"/>
        <v>-5.449591280654028E-3</v>
      </c>
      <c r="F111" s="6">
        <f t="shared" si="9"/>
        <v>-5.4644944720788485E-3</v>
      </c>
      <c r="G111" s="6">
        <f t="shared" si="6"/>
        <v>9.4879721085744624</v>
      </c>
      <c r="H111" s="6">
        <f t="shared" si="7"/>
        <v>0.77011494252873569</v>
      </c>
    </row>
    <row r="112" spans="1:8" x14ac:dyDescent="0.3">
      <c r="A112" s="7">
        <f>'Исходные данные'!H112</f>
        <v>42779</v>
      </c>
      <c r="B112" s="6">
        <f>'Исходные данные'!Q112</f>
        <v>35.299999999999997</v>
      </c>
      <c r="C112" s="6">
        <f>'Исходные данные'!R112</f>
        <v>32600</v>
      </c>
      <c r="D112" s="6">
        <f t="shared" si="5"/>
        <v>3.5638829639392511</v>
      </c>
      <c r="E112" s="6">
        <f t="shared" si="8"/>
        <v>-3.2876712328767203E-2</v>
      </c>
      <c r="F112" s="6">
        <f t="shared" si="9"/>
        <v>-3.3429296649194827E-2</v>
      </c>
      <c r="G112" s="6">
        <f t="shared" si="6"/>
        <v>10.392067567354799</v>
      </c>
      <c r="H112" s="6">
        <f t="shared" si="7"/>
        <v>0.72413793103448265</v>
      </c>
    </row>
    <row r="113" spans="1:8" x14ac:dyDescent="0.3">
      <c r="A113" s="7">
        <f>'Исходные данные'!H113</f>
        <v>42786</v>
      </c>
      <c r="B113" s="6">
        <f>'Исходные данные'!Q113</f>
        <v>35.5</v>
      </c>
      <c r="C113" s="6">
        <f>'Исходные данные'!R113</f>
        <v>8800</v>
      </c>
      <c r="D113" s="6">
        <f t="shared" si="5"/>
        <v>3.5695326964813701</v>
      </c>
      <c r="E113" s="6">
        <f t="shared" si="8"/>
        <v>5.6657223796034804E-3</v>
      </c>
      <c r="F113" s="6">
        <f t="shared" si="9"/>
        <v>5.6497325421191276E-3</v>
      </c>
      <c r="G113" s="6">
        <f t="shared" si="6"/>
        <v>9.0825070004662987</v>
      </c>
      <c r="H113" s="6">
        <f t="shared" si="7"/>
        <v>0.73180076628352497</v>
      </c>
    </row>
    <row r="114" spans="1:8" x14ac:dyDescent="0.3">
      <c r="A114" s="7">
        <f>'Исходные данные'!H114</f>
        <v>42793</v>
      </c>
      <c r="B114" s="6">
        <f>'Исходные данные'!Q114</f>
        <v>35.6</v>
      </c>
      <c r="C114" s="6">
        <f>'Исходные данные'!R114</f>
        <v>125700</v>
      </c>
      <c r="D114" s="6">
        <f t="shared" si="5"/>
        <v>3.572345637857985</v>
      </c>
      <c r="E114" s="6">
        <f t="shared" si="8"/>
        <v>2.8169014084507443E-3</v>
      </c>
      <c r="F114" s="6">
        <f t="shared" si="9"/>
        <v>2.8129413766146577E-3</v>
      </c>
      <c r="G114" s="6">
        <f t="shared" si="6"/>
        <v>11.741653394578339</v>
      </c>
      <c r="H114" s="6">
        <f t="shared" si="7"/>
        <v>0.73563218390804608</v>
      </c>
    </row>
    <row r="115" spans="1:8" x14ac:dyDescent="0.3">
      <c r="A115" s="7">
        <f>'Исходные данные'!H115</f>
        <v>42800</v>
      </c>
      <c r="B115" s="6">
        <f>'Исходные данные'!Q115</f>
        <v>35.4</v>
      </c>
      <c r="C115" s="6">
        <f>'Исходные данные'!R115</f>
        <v>39500</v>
      </c>
      <c r="D115" s="6">
        <f t="shared" si="5"/>
        <v>3.5667118201397288</v>
      </c>
      <c r="E115" s="6">
        <f t="shared" si="8"/>
        <v>-5.6179775280899673E-3</v>
      </c>
      <c r="F115" s="6">
        <f t="shared" si="9"/>
        <v>-5.633817718256131E-3</v>
      </c>
      <c r="G115" s="6">
        <f t="shared" si="6"/>
        <v>10.584055950889214</v>
      </c>
      <c r="H115" s="6">
        <f t="shared" si="7"/>
        <v>0.72796934865900376</v>
      </c>
    </row>
    <row r="116" spans="1:8" x14ac:dyDescent="0.3">
      <c r="A116" s="7">
        <f>'Исходные данные'!H116</f>
        <v>42807</v>
      </c>
      <c r="B116" s="6">
        <f>'Исходные данные'!Q116</f>
        <v>36</v>
      </c>
      <c r="C116" s="6">
        <f>'Исходные данные'!R116</f>
        <v>41600</v>
      </c>
      <c r="D116" s="6">
        <f t="shared" si="5"/>
        <v>3.5835189384561099</v>
      </c>
      <c r="E116" s="6">
        <f t="shared" si="8"/>
        <v>1.6949152542372923E-2</v>
      </c>
      <c r="F116" s="6">
        <f t="shared" si="9"/>
        <v>1.6807118316381191E-2</v>
      </c>
      <c r="G116" s="6">
        <f t="shared" si="6"/>
        <v>10.635855446249355</v>
      </c>
      <c r="H116" s="6">
        <f t="shared" si="7"/>
        <v>0.75095785440613028</v>
      </c>
    </row>
    <row r="117" spans="1:8" x14ac:dyDescent="0.3">
      <c r="A117" s="7">
        <f>'Исходные данные'!H117</f>
        <v>42814</v>
      </c>
      <c r="B117" s="6">
        <f>'Исходные данные'!Q117</f>
        <v>36.200000000000003</v>
      </c>
      <c r="C117" s="6">
        <f>'Исходные данные'!R117</f>
        <v>10500</v>
      </c>
      <c r="D117" s="6">
        <f t="shared" si="5"/>
        <v>3.5890591188317256</v>
      </c>
      <c r="E117" s="6">
        <f t="shared" si="8"/>
        <v>5.5555555555556347E-3</v>
      </c>
      <c r="F117" s="6">
        <f t="shared" si="9"/>
        <v>5.5401803756153509E-3</v>
      </c>
      <c r="G117" s="6">
        <f t="shared" si="6"/>
        <v>9.259130536145614</v>
      </c>
      <c r="H117" s="6">
        <f t="shared" si="7"/>
        <v>0.75862068965517249</v>
      </c>
    </row>
    <row r="118" spans="1:8" x14ac:dyDescent="0.3">
      <c r="A118" s="7">
        <f>'Исходные данные'!H118</f>
        <v>42821</v>
      </c>
      <c r="B118" s="6">
        <f>'Исходные данные'!Q118</f>
        <v>36.5</v>
      </c>
      <c r="C118" s="6">
        <f>'Исходные данные'!R118</f>
        <v>59600</v>
      </c>
      <c r="D118" s="6">
        <f t="shared" si="5"/>
        <v>3.597312260588446</v>
      </c>
      <c r="E118" s="6">
        <f t="shared" si="8"/>
        <v>8.2872928176794796E-3</v>
      </c>
      <c r="F118" s="6">
        <f t="shared" si="9"/>
        <v>8.2531417567202614E-3</v>
      </c>
      <c r="G118" s="6">
        <f t="shared" si="6"/>
        <v>10.995410853053441</v>
      </c>
      <c r="H118" s="6">
        <f t="shared" si="7"/>
        <v>0.77011494252873569</v>
      </c>
    </row>
    <row r="119" spans="1:8" x14ac:dyDescent="0.3">
      <c r="A119" s="7">
        <f>'Исходные данные'!H119</f>
        <v>42828</v>
      </c>
      <c r="B119" s="6">
        <f>'Исходные данные'!Q119</f>
        <v>35.799999999999997</v>
      </c>
      <c r="C119" s="6">
        <f>'Исходные данные'!R119</f>
        <v>16500</v>
      </c>
      <c r="D119" s="6">
        <f t="shared" si="5"/>
        <v>3.5779478934066544</v>
      </c>
      <c r="E119" s="6">
        <f t="shared" si="8"/>
        <v>-1.9178082191780899E-2</v>
      </c>
      <c r="F119" s="6">
        <f t="shared" si="9"/>
        <v>-1.9364367181791232E-2</v>
      </c>
      <c r="G119" s="6">
        <f t="shared" si="6"/>
        <v>9.7111156598886712</v>
      </c>
      <c r="H119" s="6">
        <f t="shared" si="7"/>
        <v>0.74329501915708807</v>
      </c>
    </row>
    <row r="120" spans="1:8" x14ac:dyDescent="0.3">
      <c r="A120" s="7">
        <f>'Исходные данные'!H120</f>
        <v>42835</v>
      </c>
      <c r="B120" s="6">
        <f>'Исходные данные'!Q120</f>
        <v>35.5</v>
      </c>
      <c r="C120" s="6">
        <f>'Исходные данные'!R120</f>
        <v>43900</v>
      </c>
      <c r="D120" s="6">
        <f t="shared" si="5"/>
        <v>3.5695326964813701</v>
      </c>
      <c r="E120" s="6">
        <f t="shared" si="8"/>
        <v>-8.3798882681563464E-3</v>
      </c>
      <c r="F120" s="6">
        <f t="shared" si="9"/>
        <v>-8.4151969252844721E-3</v>
      </c>
      <c r="G120" s="6">
        <f t="shared" si="6"/>
        <v>10.689669599063263</v>
      </c>
      <c r="H120" s="6">
        <f t="shared" si="7"/>
        <v>0.73180076628352497</v>
      </c>
    </row>
    <row r="121" spans="1:8" x14ac:dyDescent="0.3">
      <c r="A121" s="7">
        <f>'Исходные данные'!H121</f>
        <v>42842</v>
      </c>
      <c r="B121" s="6">
        <f>'Исходные данные'!Q121</f>
        <v>35</v>
      </c>
      <c r="C121" s="6">
        <f>'Исходные данные'!R121</f>
        <v>22200</v>
      </c>
      <c r="D121" s="6">
        <f t="shared" si="5"/>
        <v>3.5553480614894135</v>
      </c>
      <c r="E121" s="6">
        <f t="shared" si="8"/>
        <v>-1.4084507042253521E-2</v>
      </c>
      <c r="F121" s="6">
        <f t="shared" si="9"/>
        <v>-1.4184634991956413E-2</v>
      </c>
      <c r="G121" s="6">
        <f t="shared" si="6"/>
        <v>10.00784756786037</v>
      </c>
      <c r="H121" s="6">
        <f t="shared" si="7"/>
        <v>0.71264367816091956</v>
      </c>
    </row>
    <row r="122" spans="1:8" x14ac:dyDescent="0.3">
      <c r="A122" s="7">
        <f>'Исходные данные'!H122</f>
        <v>42849</v>
      </c>
      <c r="B122" s="6">
        <f>'Исходные данные'!Q122</f>
        <v>35</v>
      </c>
      <c r="C122" s="6">
        <f>'Исходные данные'!R122</f>
        <v>49900</v>
      </c>
      <c r="D122" s="6">
        <f t="shared" si="5"/>
        <v>3.5553480614894135</v>
      </c>
      <c r="E122" s="6">
        <f t="shared" si="8"/>
        <v>0</v>
      </c>
      <c r="F122" s="6">
        <f t="shared" si="9"/>
        <v>0</v>
      </c>
      <c r="G122" s="6">
        <f t="shared" si="6"/>
        <v>10.81777628173961</v>
      </c>
      <c r="H122" s="6">
        <f t="shared" si="7"/>
        <v>0.71264367816091956</v>
      </c>
    </row>
    <row r="123" spans="1:8" x14ac:dyDescent="0.3">
      <c r="A123" s="7">
        <f>'Исходные данные'!H123</f>
        <v>42856</v>
      </c>
      <c r="B123" s="6">
        <f>'Исходные данные'!Q123</f>
        <v>35.9</v>
      </c>
      <c r="C123" s="6">
        <f>'Исходные данные'!R123</f>
        <v>10500</v>
      </c>
      <c r="D123" s="6">
        <f t="shared" si="5"/>
        <v>3.5807372954942331</v>
      </c>
      <c r="E123" s="6">
        <f t="shared" si="8"/>
        <v>2.5714285714285672E-2</v>
      </c>
      <c r="F123" s="6">
        <f t="shared" si="9"/>
        <v>2.5389234004819378E-2</v>
      </c>
      <c r="G123" s="6">
        <f t="shared" si="6"/>
        <v>9.259130536145614</v>
      </c>
      <c r="H123" s="6">
        <f t="shared" si="7"/>
        <v>0.74712643678160917</v>
      </c>
    </row>
    <row r="124" spans="1:8" x14ac:dyDescent="0.3">
      <c r="A124" s="7">
        <f>'Исходные данные'!H124</f>
        <v>42863</v>
      </c>
      <c r="B124" s="6">
        <f>'Исходные данные'!Q124</f>
        <v>35.1</v>
      </c>
      <c r="C124" s="6">
        <f>'Исходные данные'!R124</f>
        <v>5100</v>
      </c>
      <c r="D124" s="6">
        <f t="shared" si="5"/>
        <v>3.55820113047182</v>
      </c>
      <c r="E124" s="6">
        <f t="shared" si="8"/>
        <v>-2.2284122562674015E-2</v>
      </c>
      <c r="F124" s="6">
        <f t="shared" si="9"/>
        <v>-2.2536165022412947E-2</v>
      </c>
      <c r="G124" s="6">
        <f t="shared" si="6"/>
        <v>8.536995818712418</v>
      </c>
      <c r="H124" s="6">
        <f t="shared" si="7"/>
        <v>0.71647509578544066</v>
      </c>
    </row>
    <row r="125" spans="1:8" x14ac:dyDescent="0.3">
      <c r="A125" s="7">
        <f>'Исходные данные'!H125</f>
        <v>42870</v>
      </c>
      <c r="B125" s="6">
        <f>'Исходные данные'!Q125</f>
        <v>36.1</v>
      </c>
      <c r="C125" s="6">
        <f>'Исходные данные'!R125</f>
        <v>329200</v>
      </c>
      <c r="D125" s="6">
        <f t="shared" si="5"/>
        <v>3.5862928653388351</v>
      </c>
      <c r="E125" s="6">
        <f t="shared" si="8"/>
        <v>2.8490028490028491E-2</v>
      </c>
      <c r="F125" s="6">
        <f t="shared" si="9"/>
        <v>2.8091734867015085E-2</v>
      </c>
      <c r="G125" s="6">
        <f t="shared" si="6"/>
        <v>12.704420747785052</v>
      </c>
      <c r="H125" s="6">
        <f t="shared" si="7"/>
        <v>0.75478927203065138</v>
      </c>
    </row>
    <row r="126" spans="1:8" x14ac:dyDescent="0.3">
      <c r="A126" s="7">
        <f>'Исходные данные'!H126</f>
        <v>42877</v>
      </c>
      <c r="B126" s="6">
        <f>'Исходные данные'!Q126</f>
        <v>35.700000000000003</v>
      </c>
      <c r="C126" s="6">
        <f>'Исходные данные'!R126</f>
        <v>16100</v>
      </c>
      <c r="D126" s="6">
        <f t="shared" si="5"/>
        <v>3.5751506887855933</v>
      </c>
      <c r="E126" s="6">
        <f t="shared" si="8"/>
        <v>-1.1080332409972259E-2</v>
      </c>
      <c r="F126" s="6">
        <f t="shared" si="9"/>
        <v>-1.1142176553241848E-2</v>
      </c>
      <c r="G126" s="6">
        <f t="shared" si="6"/>
        <v>9.6865745509725549</v>
      </c>
      <c r="H126" s="6">
        <f t="shared" si="7"/>
        <v>0.73946360153256718</v>
      </c>
    </row>
    <row r="127" spans="1:8" x14ac:dyDescent="0.3">
      <c r="A127" s="7">
        <f>'Исходные данные'!H127</f>
        <v>42884</v>
      </c>
      <c r="B127" s="6">
        <f>'Исходные данные'!Q127</f>
        <v>33.9</v>
      </c>
      <c r="C127" s="6">
        <f>'Исходные данные'!R127</f>
        <v>883000</v>
      </c>
      <c r="D127" s="6">
        <f t="shared" si="5"/>
        <v>3.5234150143864045</v>
      </c>
      <c r="E127" s="6">
        <f t="shared" si="8"/>
        <v>-5.0420168067227003E-2</v>
      </c>
      <c r="F127" s="6">
        <f t="shared" si="9"/>
        <v>-5.1735674399188976E-2</v>
      </c>
      <c r="G127" s="6">
        <f t="shared" si="6"/>
        <v>13.691080479586097</v>
      </c>
      <c r="H127" s="6">
        <f t="shared" si="7"/>
        <v>0.67049808429118773</v>
      </c>
    </row>
    <row r="128" spans="1:8" x14ac:dyDescent="0.3">
      <c r="A128" s="7">
        <f>'Исходные данные'!H128</f>
        <v>42891</v>
      </c>
      <c r="B128" s="6">
        <f>'Исходные данные'!Q128</f>
        <v>34</v>
      </c>
      <c r="C128" s="6">
        <f>'Исходные данные'!R128</f>
        <v>52100</v>
      </c>
      <c r="D128" s="6">
        <f t="shared" si="5"/>
        <v>3.5263605246161616</v>
      </c>
      <c r="E128" s="6">
        <f t="shared" si="8"/>
        <v>2.9498525073746733E-3</v>
      </c>
      <c r="F128" s="6">
        <f t="shared" si="9"/>
        <v>2.9455102297569658E-3</v>
      </c>
      <c r="G128" s="6">
        <f t="shared" si="6"/>
        <v>10.860920227741458</v>
      </c>
      <c r="H128" s="6">
        <f t="shared" si="7"/>
        <v>0.67432950191570884</v>
      </c>
    </row>
    <row r="129" spans="1:8" x14ac:dyDescent="0.3">
      <c r="A129" s="7">
        <f>'Исходные данные'!H129</f>
        <v>42898</v>
      </c>
      <c r="B129" s="6">
        <f>'Исходные данные'!Q129</f>
        <v>34.6</v>
      </c>
      <c r="C129" s="6">
        <f>'Исходные данные'!R129</f>
        <v>1407200</v>
      </c>
      <c r="D129" s="6">
        <f t="shared" si="5"/>
        <v>3.5438536820636788</v>
      </c>
      <c r="E129" s="6">
        <f t="shared" si="8"/>
        <v>1.7647058823529453E-2</v>
      </c>
      <c r="F129" s="6">
        <f t="shared" si="9"/>
        <v>1.7493157447517119E-2</v>
      </c>
      <c r="G129" s="6">
        <f t="shared" si="6"/>
        <v>14.157112472405485</v>
      </c>
      <c r="H129" s="6">
        <f t="shared" si="7"/>
        <v>0.69731800766283536</v>
      </c>
    </row>
    <row r="130" spans="1:8" x14ac:dyDescent="0.3">
      <c r="A130" s="7">
        <f>'Исходные данные'!H130</f>
        <v>42905</v>
      </c>
      <c r="B130" s="6">
        <f>'Исходные данные'!Q130</f>
        <v>35.5</v>
      </c>
      <c r="C130" s="6">
        <f>'Исходные данные'!R130</f>
        <v>54100</v>
      </c>
      <c r="D130" s="6">
        <f t="shared" si="5"/>
        <v>3.5695326964813701</v>
      </c>
      <c r="E130" s="6">
        <f t="shared" si="8"/>
        <v>2.6011560693641578E-2</v>
      </c>
      <c r="F130" s="6">
        <f t="shared" si="9"/>
        <v>2.5679014417691447E-2</v>
      </c>
      <c r="G130" s="6">
        <f t="shared" si="6"/>
        <v>10.898589464834572</v>
      </c>
      <c r="H130" s="6">
        <f t="shared" si="7"/>
        <v>0.73180076628352497</v>
      </c>
    </row>
    <row r="131" spans="1:8" x14ac:dyDescent="0.3">
      <c r="A131" s="7">
        <f>'Исходные данные'!H131</f>
        <v>42912</v>
      </c>
      <c r="B131" s="6">
        <f>'Исходные данные'!Q131</f>
        <v>36</v>
      </c>
      <c r="C131" s="6">
        <f>'Исходные данные'!R131</f>
        <v>17400</v>
      </c>
      <c r="D131" s="6">
        <f t="shared" ref="D131:D165" si="10">LN(B131)</f>
        <v>3.5835189384561099</v>
      </c>
      <c r="E131" s="6">
        <f t="shared" si="8"/>
        <v>1.4084507042253521E-2</v>
      </c>
      <c r="F131" s="6">
        <f t="shared" si="9"/>
        <v>1.398624197473987E-2</v>
      </c>
      <c r="G131" s="6">
        <f t="shared" ref="G131:G165" si="11">LN(C131)</f>
        <v>9.7642254852026209</v>
      </c>
      <c r="H131" s="6">
        <f t="shared" ref="H131:H165" si="12" xml:space="preserve"> (B131 - MIN($B$2:$B$165)) / (MAX($B$2:$B$165) - MIN($B$2:$B$165))</f>
        <v>0.75095785440613028</v>
      </c>
    </row>
    <row r="132" spans="1:8" x14ac:dyDescent="0.3">
      <c r="A132" s="7">
        <f>'Исходные данные'!H132</f>
        <v>42919</v>
      </c>
      <c r="B132" s="6">
        <f>'Исходные данные'!Q132</f>
        <v>34</v>
      </c>
      <c r="C132" s="6">
        <f>'Исходные данные'!R132</f>
        <v>8200</v>
      </c>
      <c r="D132" s="6">
        <f t="shared" si="10"/>
        <v>3.5263605246161616</v>
      </c>
      <c r="E132" s="6">
        <f t="shared" ref="E132:E165" si="13" xml:space="preserve"> (B132 - B131) / (B131)</f>
        <v>-5.5555555555555552E-2</v>
      </c>
      <c r="F132" s="6">
        <f t="shared" ref="F132:F165" si="14">LN(E132+1)</f>
        <v>-5.7158413839948637E-2</v>
      </c>
      <c r="G132" s="6">
        <f t="shared" si="11"/>
        <v>9.0118894332523443</v>
      </c>
      <c r="H132" s="6">
        <f t="shared" si="12"/>
        <v>0.67432950191570884</v>
      </c>
    </row>
    <row r="133" spans="1:8" x14ac:dyDescent="0.3">
      <c r="A133" s="7">
        <f>'Исходные данные'!H133</f>
        <v>42926</v>
      </c>
      <c r="B133" s="6">
        <f>'Исходные данные'!Q133</f>
        <v>34.9</v>
      </c>
      <c r="C133" s="6">
        <f>'Исходные данные'!R133</f>
        <v>3600</v>
      </c>
      <c r="D133" s="6">
        <f t="shared" si="10"/>
        <v>3.5524868292083815</v>
      </c>
      <c r="E133" s="6">
        <f t="shared" si="13"/>
        <v>2.6470588235294076E-2</v>
      </c>
      <c r="F133" s="6">
        <f t="shared" si="14"/>
        <v>2.6126304592219998E-2</v>
      </c>
      <c r="G133" s="6">
        <f t="shared" si="11"/>
        <v>8.1886891244442008</v>
      </c>
      <c r="H133" s="6">
        <f t="shared" si="12"/>
        <v>0.70881226053639845</v>
      </c>
    </row>
    <row r="134" spans="1:8" x14ac:dyDescent="0.3">
      <c r="A134" s="7">
        <f>'Исходные данные'!H134</f>
        <v>42933</v>
      </c>
      <c r="B134" s="6">
        <f>'Исходные данные'!Q134</f>
        <v>35.4</v>
      </c>
      <c r="C134" s="6">
        <f>'Исходные данные'!R134</f>
        <v>4100</v>
      </c>
      <c r="D134" s="6">
        <f t="shared" si="10"/>
        <v>3.5667118201397288</v>
      </c>
      <c r="E134" s="6">
        <f t="shared" si="13"/>
        <v>1.4326647564469915E-2</v>
      </c>
      <c r="F134" s="6">
        <f t="shared" si="14"/>
        <v>1.422499093134726E-2</v>
      </c>
      <c r="G134" s="6">
        <f t="shared" si="11"/>
        <v>8.3187422526923989</v>
      </c>
      <c r="H134" s="6">
        <f t="shared" si="12"/>
        <v>0.72796934865900376</v>
      </c>
    </row>
    <row r="135" spans="1:8" x14ac:dyDescent="0.3">
      <c r="A135" s="7">
        <f>'Исходные данные'!H135</f>
        <v>42940</v>
      </c>
      <c r="B135" s="6">
        <f>'Исходные данные'!Q135</f>
        <v>34.9</v>
      </c>
      <c r="C135" s="6">
        <f>'Исходные данные'!R135</f>
        <v>8900</v>
      </c>
      <c r="D135" s="6">
        <f t="shared" si="10"/>
        <v>3.5524868292083815</v>
      </c>
      <c r="E135" s="6">
        <f t="shared" si="13"/>
        <v>-1.4124293785310734E-2</v>
      </c>
      <c r="F135" s="6">
        <f t="shared" si="14"/>
        <v>-1.4224990931347326E-2</v>
      </c>
      <c r="G135" s="6">
        <f t="shared" si="11"/>
        <v>9.0938065557202314</v>
      </c>
      <c r="H135" s="6">
        <f t="shared" si="12"/>
        <v>0.70881226053639845</v>
      </c>
    </row>
    <row r="136" spans="1:8" x14ac:dyDescent="0.3">
      <c r="A136" s="7">
        <f>'Исходные данные'!H136</f>
        <v>42947</v>
      </c>
      <c r="B136" s="6">
        <f>'Исходные данные'!Q136</f>
        <v>35.9</v>
      </c>
      <c r="C136" s="6">
        <f>'Исходные данные'!R136</f>
        <v>3300</v>
      </c>
      <c r="D136" s="6">
        <f t="shared" si="10"/>
        <v>3.5807372954942331</v>
      </c>
      <c r="E136" s="6">
        <f t="shared" si="13"/>
        <v>2.865329512893983E-2</v>
      </c>
      <c r="F136" s="6">
        <f t="shared" si="14"/>
        <v>2.8250466285851653E-2</v>
      </c>
      <c r="G136" s="6">
        <f t="shared" si="11"/>
        <v>8.1016777474545716</v>
      </c>
      <c r="H136" s="6">
        <f t="shared" si="12"/>
        <v>0.74712643678160917</v>
      </c>
    </row>
    <row r="137" spans="1:8" x14ac:dyDescent="0.3">
      <c r="A137" s="7">
        <f>'Исходные данные'!H137</f>
        <v>42954</v>
      </c>
      <c r="B137" s="6">
        <f>'Исходные данные'!Q137</f>
        <v>37.9</v>
      </c>
      <c r="C137" s="6">
        <f>'Исходные данные'!R137</f>
        <v>317400</v>
      </c>
      <c r="D137" s="6">
        <f t="shared" si="10"/>
        <v>3.6349511120883808</v>
      </c>
      <c r="E137" s="6">
        <f t="shared" si="13"/>
        <v>5.5710306406685242E-2</v>
      </c>
      <c r="F137" s="6">
        <f t="shared" si="14"/>
        <v>5.4213816594147521E-2</v>
      </c>
      <c r="G137" s="6">
        <f t="shared" si="11"/>
        <v>12.667918087074446</v>
      </c>
      <c r="H137" s="6">
        <f t="shared" si="12"/>
        <v>0.82375478927203061</v>
      </c>
    </row>
    <row r="138" spans="1:8" x14ac:dyDescent="0.3">
      <c r="A138" s="7">
        <f>'Исходные данные'!H138</f>
        <v>42961</v>
      </c>
      <c r="B138" s="6">
        <f>'Исходные данные'!Q138</f>
        <v>38.299999999999997</v>
      </c>
      <c r="C138" s="6">
        <f>'Исходные данные'!R138</f>
        <v>28200</v>
      </c>
      <c r="D138" s="6">
        <f t="shared" si="10"/>
        <v>3.6454498961866002</v>
      </c>
      <c r="E138" s="6">
        <f t="shared" si="13"/>
        <v>1.0554089709762496E-2</v>
      </c>
      <c r="F138" s="6">
        <f t="shared" si="14"/>
        <v>1.049878409821957E-2</v>
      </c>
      <c r="G138" s="6">
        <f t="shared" si="11"/>
        <v>10.247077256926206</v>
      </c>
      <c r="H138" s="6">
        <f t="shared" si="12"/>
        <v>0.83908045977011481</v>
      </c>
    </row>
    <row r="139" spans="1:8" x14ac:dyDescent="0.3">
      <c r="A139" s="7">
        <f>'Исходные данные'!H139</f>
        <v>42968</v>
      </c>
      <c r="B139" s="6">
        <f>'Исходные данные'!Q139</f>
        <v>38.299999999999997</v>
      </c>
      <c r="C139" s="6">
        <f>'Исходные данные'!R139</f>
        <v>53000</v>
      </c>
      <c r="D139" s="6">
        <f t="shared" si="10"/>
        <v>3.6454498961866002</v>
      </c>
      <c r="E139" s="6">
        <f t="shared" si="13"/>
        <v>0</v>
      </c>
      <c r="F139" s="6">
        <f t="shared" si="14"/>
        <v>0</v>
      </c>
      <c r="G139" s="6">
        <f t="shared" si="11"/>
        <v>10.878047192534259</v>
      </c>
      <c r="H139" s="6">
        <f t="shared" si="12"/>
        <v>0.83908045977011481</v>
      </c>
    </row>
    <row r="140" spans="1:8" x14ac:dyDescent="0.3">
      <c r="A140" s="7">
        <f>'Исходные данные'!H140</f>
        <v>42975</v>
      </c>
      <c r="B140" s="6">
        <f>'Исходные данные'!Q140</f>
        <v>40</v>
      </c>
      <c r="C140" s="6">
        <f>'Исходные данные'!R140</f>
        <v>4626200</v>
      </c>
      <c r="D140" s="6">
        <f t="shared" si="10"/>
        <v>3.6888794541139363</v>
      </c>
      <c r="E140" s="6">
        <f t="shared" si="13"/>
        <v>4.4386422976501382E-2</v>
      </c>
      <c r="F140" s="6">
        <f t="shared" si="14"/>
        <v>4.3429557927336104E-2</v>
      </c>
      <c r="G140" s="6">
        <f t="shared" si="11"/>
        <v>15.347246354734338</v>
      </c>
      <c r="H140" s="6">
        <f t="shared" si="12"/>
        <v>0.90421455938697315</v>
      </c>
    </row>
    <row r="141" spans="1:8" x14ac:dyDescent="0.3">
      <c r="A141" s="7">
        <f>'Исходные данные'!H141</f>
        <v>42982</v>
      </c>
      <c r="B141" s="6">
        <f>'Исходные данные'!Q141</f>
        <v>40</v>
      </c>
      <c r="C141" s="6">
        <f>'Исходные данные'!R141</f>
        <v>48300</v>
      </c>
      <c r="D141" s="6">
        <f t="shared" si="10"/>
        <v>3.6888794541139363</v>
      </c>
      <c r="E141" s="6">
        <f t="shared" si="13"/>
        <v>0</v>
      </c>
      <c r="F141" s="6">
        <f t="shared" si="14"/>
        <v>0</v>
      </c>
      <c r="G141" s="6">
        <f t="shared" si="11"/>
        <v>10.785186839640664</v>
      </c>
      <c r="H141" s="6">
        <f t="shared" si="12"/>
        <v>0.90421455938697315</v>
      </c>
    </row>
    <row r="142" spans="1:8" x14ac:dyDescent="0.3">
      <c r="A142" s="7">
        <f>'Исходные данные'!H142</f>
        <v>42989</v>
      </c>
      <c r="B142" s="6">
        <f>'Исходные данные'!Q142</f>
        <v>39</v>
      </c>
      <c r="C142" s="6">
        <f>'Исходные данные'!R142</f>
        <v>28100</v>
      </c>
      <c r="D142" s="6">
        <f t="shared" si="10"/>
        <v>3.6635616461296463</v>
      </c>
      <c r="E142" s="6">
        <f t="shared" si="13"/>
        <v>-2.5000000000000001E-2</v>
      </c>
      <c r="F142" s="6">
        <f t="shared" si="14"/>
        <v>-2.5317807984289897E-2</v>
      </c>
      <c r="G142" s="6">
        <f t="shared" si="11"/>
        <v>10.243524855321837</v>
      </c>
      <c r="H142" s="6">
        <f t="shared" si="12"/>
        <v>0.86590038314176243</v>
      </c>
    </row>
    <row r="143" spans="1:8" x14ac:dyDescent="0.3">
      <c r="A143" s="7">
        <f>'Исходные данные'!H143</f>
        <v>42996</v>
      </c>
      <c r="B143" s="6">
        <f>'Исходные данные'!Q143</f>
        <v>39.200000000000003</v>
      </c>
      <c r="C143" s="6">
        <f>'Исходные данные'!R143</f>
        <v>47100</v>
      </c>
      <c r="D143" s="6">
        <f t="shared" si="10"/>
        <v>3.6686767467964168</v>
      </c>
      <c r="E143" s="6">
        <f t="shared" si="13"/>
        <v>5.1282051282052011E-3</v>
      </c>
      <c r="F143" s="6">
        <f t="shared" si="14"/>
        <v>5.1151006667704089E-3</v>
      </c>
      <c r="G143" s="6">
        <f t="shared" si="11"/>
        <v>10.760028280004509</v>
      </c>
      <c r="H143" s="6">
        <f t="shared" si="12"/>
        <v>0.87356321839080475</v>
      </c>
    </row>
    <row r="144" spans="1:8" x14ac:dyDescent="0.3">
      <c r="A144" s="7">
        <f>'Исходные данные'!H144</f>
        <v>43003</v>
      </c>
      <c r="B144" s="6">
        <f>'Исходные данные'!Q144</f>
        <v>40.1</v>
      </c>
      <c r="C144" s="6">
        <f>'Исходные данные'!R144</f>
        <v>117100</v>
      </c>
      <c r="D144" s="6">
        <f t="shared" si="10"/>
        <v>3.6913763343125234</v>
      </c>
      <c r="E144" s="6">
        <f t="shared" si="13"/>
        <v>2.2959183673469351E-2</v>
      </c>
      <c r="F144" s="6">
        <f t="shared" si="14"/>
        <v>2.2699587516106536E-2</v>
      </c>
      <c r="G144" s="6">
        <f t="shared" si="11"/>
        <v>11.670783549585808</v>
      </c>
      <c r="H144" s="6">
        <f t="shared" si="12"/>
        <v>0.90804597701149437</v>
      </c>
    </row>
    <row r="145" spans="1:8" x14ac:dyDescent="0.3">
      <c r="A145" s="7">
        <f>'Исходные данные'!H145</f>
        <v>43010</v>
      </c>
      <c r="B145" s="6">
        <f>'Исходные данные'!Q145</f>
        <v>40</v>
      </c>
      <c r="C145" s="6">
        <f>'Исходные данные'!R145</f>
        <v>172100</v>
      </c>
      <c r="D145" s="6">
        <f t="shared" si="10"/>
        <v>3.6888794541139363</v>
      </c>
      <c r="E145" s="6">
        <f t="shared" si="13"/>
        <v>-2.4937655860349482E-3</v>
      </c>
      <c r="F145" s="6">
        <f t="shared" si="14"/>
        <v>-2.4968801985872659E-3</v>
      </c>
      <c r="G145" s="6">
        <f t="shared" si="11"/>
        <v>12.05583098219963</v>
      </c>
      <c r="H145" s="6">
        <f t="shared" si="12"/>
        <v>0.90421455938697315</v>
      </c>
    </row>
    <row r="146" spans="1:8" x14ac:dyDescent="0.3">
      <c r="A146" s="7">
        <f>'Исходные данные'!H146</f>
        <v>43017</v>
      </c>
      <c r="B146" s="6">
        <f>'Исходные данные'!Q146</f>
        <v>40</v>
      </c>
      <c r="C146" s="6">
        <f>'Исходные данные'!R146</f>
        <v>257600</v>
      </c>
      <c r="D146" s="6">
        <f t="shared" si="10"/>
        <v>3.6888794541139363</v>
      </c>
      <c r="E146" s="6">
        <f t="shared" si="13"/>
        <v>0</v>
      </c>
      <c r="F146" s="6">
        <f t="shared" si="14"/>
        <v>0</v>
      </c>
      <c r="G146" s="6">
        <f t="shared" si="11"/>
        <v>12.459163273212335</v>
      </c>
      <c r="H146" s="6">
        <f t="shared" si="12"/>
        <v>0.90421455938697315</v>
      </c>
    </row>
    <row r="147" spans="1:8" x14ac:dyDescent="0.3">
      <c r="A147" s="7">
        <f>'Исходные данные'!H147</f>
        <v>43024</v>
      </c>
      <c r="B147" s="6">
        <f>'Исходные данные'!Q147</f>
        <v>40.1</v>
      </c>
      <c r="C147" s="6">
        <f>'Исходные данные'!R147</f>
        <v>148900</v>
      </c>
      <c r="D147" s="6">
        <f t="shared" si="10"/>
        <v>3.6913763343125234</v>
      </c>
      <c r="E147" s="6">
        <f t="shared" si="13"/>
        <v>2.5000000000000356E-3</v>
      </c>
      <c r="F147" s="6">
        <f t="shared" si="14"/>
        <v>2.4968801985871458E-3</v>
      </c>
      <c r="G147" s="6">
        <f t="shared" si="11"/>
        <v>11.911030218672101</v>
      </c>
      <c r="H147" s="6">
        <f t="shared" si="12"/>
        <v>0.90804597701149437</v>
      </c>
    </row>
    <row r="148" spans="1:8" x14ac:dyDescent="0.3">
      <c r="A148" s="7">
        <f>'Исходные данные'!H148</f>
        <v>43031</v>
      </c>
      <c r="B148" s="6">
        <f>'Исходные данные'!Q148</f>
        <v>39.9</v>
      </c>
      <c r="C148" s="6">
        <f>'Исходные данные'!R148</f>
        <v>62200</v>
      </c>
      <c r="D148" s="6">
        <f t="shared" si="10"/>
        <v>3.6863763238958178</v>
      </c>
      <c r="E148" s="6">
        <f t="shared" si="13"/>
        <v>-4.9875311720698964E-3</v>
      </c>
      <c r="F148" s="6">
        <f t="shared" si="14"/>
        <v>-5.0000104167057515E-3</v>
      </c>
      <c r="G148" s="6">
        <f t="shared" si="11"/>
        <v>11.03811027872727</v>
      </c>
      <c r="H148" s="6">
        <f t="shared" si="12"/>
        <v>0.90038314176245204</v>
      </c>
    </row>
    <row r="149" spans="1:8" x14ac:dyDescent="0.3">
      <c r="A149" s="7">
        <f>'Исходные данные'!H149</f>
        <v>43038</v>
      </c>
      <c r="B149" s="6">
        <f>'Исходные данные'!Q149</f>
        <v>40</v>
      </c>
      <c r="C149" s="6">
        <f>'Исходные данные'!R149</f>
        <v>63400</v>
      </c>
      <c r="D149" s="6">
        <f t="shared" si="10"/>
        <v>3.6888794541139363</v>
      </c>
      <c r="E149" s="6">
        <f t="shared" si="13"/>
        <v>2.5062656641604369E-3</v>
      </c>
      <c r="F149" s="6">
        <f t="shared" si="14"/>
        <v>2.5031302181184748E-3</v>
      </c>
      <c r="G149" s="6">
        <f t="shared" si="11"/>
        <v>11.057219140425318</v>
      </c>
      <c r="H149" s="6">
        <f t="shared" si="12"/>
        <v>0.90421455938697315</v>
      </c>
    </row>
    <row r="150" spans="1:8" x14ac:dyDescent="0.3">
      <c r="A150" s="7">
        <f>'Исходные данные'!H150</f>
        <v>43045</v>
      </c>
      <c r="B150" s="6">
        <f>'Исходные данные'!Q150</f>
        <v>40.6</v>
      </c>
      <c r="C150" s="6">
        <f>'Исходные данные'!R150</f>
        <v>124800</v>
      </c>
      <c r="D150" s="6">
        <f t="shared" si="10"/>
        <v>3.7037680666076871</v>
      </c>
      <c r="E150" s="6">
        <f t="shared" si="13"/>
        <v>1.5000000000000036E-2</v>
      </c>
      <c r="F150" s="6">
        <f t="shared" si="14"/>
        <v>1.4888612493750777E-2</v>
      </c>
      <c r="G150" s="6">
        <f t="shared" si="11"/>
        <v>11.734467734917464</v>
      </c>
      <c r="H150" s="6">
        <f t="shared" si="12"/>
        <v>0.92720306513409967</v>
      </c>
    </row>
    <row r="151" spans="1:8" x14ac:dyDescent="0.3">
      <c r="A151" s="7">
        <f>'Исходные данные'!H151</f>
        <v>43052</v>
      </c>
      <c r="B151" s="6">
        <f>'Исходные данные'!Q151</f>
        <v>40</v>
      </c>
      <c r="C151" s="6">
        <f>'Исходные данные'!R151</f>
        <v>73700</v>
      </c>
      <c r="D151" s="6">
        <f t="shared" si="10"/>
        <v>3.6888794541139363</v>
      </c>
      <c r="E151" s="6">
        <f t="shared" si="13"/>
        <v>-1.4778325123152743E-2</v>
      </c>
      <c r="F151" s="6">
        <f t="shared" si="14"/>
        <v>-1.4888612493750637E-2</v>
      </c>
      <c r="G151" s="6">
        <f t="shared" si="11"/>
        <v>11.207758078177427</v>
      </c>
      <c r="H151" s="6">
        <f t="shared" si="12"/>
        <v>0.90421455938697315</v>
      </c>
    </row>
    <row r="152" spans="1:8" x14ac:dyDescent="0.3">
      <c r="A152" s="7">
        <f>'Исходные данные'!H152</f>
        <v>43059</v>
      </c>
      <c r="B152" s="6">
        <f>'Исходные данные'!Q152</f>
        <v>40.4</v>
      </c>
      <c r="C152" s="6">
        <f>'Исходные данные'!R152</f>
        <v>28000</v>
      </c>
      <c r="D152" s="6">
        <f t="shared" si="10"/>
        <v>3.6988297849671046</v>
      </c>
      <c r="E152" s="6">
        <f t="shared" si="13"/>
        <v>9.9999999999999638E-3</v>
      </c>
      <c r="F152" s="6">
        <f t="shared" si="14"/>
        <v>9.950330853168092E-3</v>
      </c>
      <c r="G152" s="6">
        <f t="shared" si="11"/>
        <v>10.239959789157341</v>
      </c>
      <c r="H152" s="6">
        <f t="shared" si="12"/>
        <v>0.91954022988505746</v>
      </c>
    </row>
    <row r="153" spans="1:8" x14ac:dyDescent="0.3">
      <c r="A153" s="7">
        <f>'Исходные данные'!H153</f>
        <v>43066</v>
      </c>
      <c r="B153" s="6">
        <f>'Исходные данные'!Q153</f>
        <v>40.200000000000003</v>
      </c>
      <c r="C153" s="6">
        <f>'Исходные данные'!R153</f>
        <v>264300</v>
      </c>
      <c r="D153" s="6">
        <f t="shared" si="10"/>
        <v>3.6938669956249757</v>
      </c>
      <c r="E153" s="6">
        <f t="shared" si="13"/>
        <v>-4.9504950495048447E-3</v>
      </c>
      <c r="F153" s="6">
        <f t="shared" si="14"/>
        <v>-4.962789342128902E-3</v>
      </c>
      <c r="G153" s="6">
        <f t="shared" si="11"/>
        <v>12.484840100592381</v>
      </c>
      <c r="H153" s="6">
        <f t="shared" si="12"/>
        <v>0.91187739463601547</v>
      </c>
    </row>
    <row r="154" spans="1:8" x14ac:dyDescent="0.3">
      <c r="A154" s="7">
        <f>'Исходные данные'!H154</f>
        <v>43073</v>
      </c>
      <c r="B154" s="6">
        <f>'Исходные данные'!Q154</f>
        <v>40</v>
      </c>
      <c r="C154" s="6">
        <f>'Исходные данные'!R154</f>
        <v>9400</v>
      </c>
      <c r="D154" s="6">
        <f t="shared" si="10"/>
        <v>3.6888794541139363</v>
      </c>
      <c r="E154" s="6">
        <f t="shared" si="13"/>
        <v>-4.9751243781095229E-3</v>
      </c>
      <c r="F154" s="6">
        <f t="shared" si="14"/>
        <v>-4.9875415110391622E-3</v>
      </c>
      <c r="G154" s="6">
        <f t="shared" si="11"/>
        <v>9.1484649682580947</v>
      </c>
      <c r="H154" s="6">
        <f t="shared" si="12"/>
        <v>0.90421455938697315</v>
      </c>
    </row>
    <row r="155" spans="1:8" x14ac:dyDescent="0.3">
      <c r="A155" s="7">
        <f>'Исходные данные'!H155</f>
        <v>43080</v>
      </c>
      <c r="B155" s="6">
        <f>'Исходные данные'!Q155</f>
        <v>40.4</v>
      </c>
      <c r="C155" s="6">
        <f>'Исходные данные'!R155</f>
        <v>18500</v>
      </c>
      <c r="D155" s="6">
        <f t="shared" si="10"/>
        <v>3.6988297849671046</v>
      </c>
      <c r="E155" s="6">
        <f t="shared" si="13"/>
        <v>9.9999999999999638E-3</v>
      </c>
      <c r="F155" s="6">
        <f t="shared" si="14"/>
        <v>9.950330853168092E-3</v>
      </c>
      <c r="G155" s="6">
        <f t="shared" si="11"/>
        <v>9.8255260110664153</v>
      </c>
      <c r="H155" s="6">
        <f t="shared" si="12"/>
        <v>0.91954022988505746</v>
      </c>
    </row>
    <row r="156" spans="1:8" x14ac:dyDescent="0.3">
      <c r="A156" s="7">
        <f>'Исходные данные'!H156</f>
        <v>43087</v>
      </c>
      <c r="B156" s="6">
        <f>'Исходные данные'!Q156</f>
        <v>38.200000000000003</v>
      </c>
      <c r="C156" s="6">
        <f>'Исходные данные'!R156</f>
        <v>15500</v>
      </c>
      <c r="D156" s="6">
        <f t="shared" si="10"/>
        <v>3.6428355156125294</v>
      </c>
      <c r="E156" s="6">
        <f t="shared" si="13"/>
        <v>-5.4455445544554351E-2</v>
      </c>
      <c r="F156" s="6">
        <f t="shared" si="14"/>
        <v>-5.599426935457482E-2</v>
      </c>
      <c r="G156" s="6">
        <f t="shared" si="11"/>
        <v>9.6485953029073386</v>
      </c>
      <c r="H156" s="6">
        <f t="shared" si="12"/>
        <v>0.83524904214559403</v>
      </c>
    </row>
    <row r="157" spans="1:8" x14ac:dyDescent="0.3">
      <c r="A157" s="7">
        <f>'Исходные данные'!H157</f>
        <v>43094</v>
      </c>
      <c r="B157" s="6">
        <f>'Исходные данные'!Q157</f>
        <v>36.299999999999997</v>
      </c>
      <c r="C157" s="6">
        <f>'Исходные данные'!R157</f>
        <v>9400</v>
      </c>
      <c r="D157" s="6">
        <f t="shared" si="10"/>
        <v>3.591817741270805</v>
      </c>
      <c r="E157" s="6">
        <f t="shared" si="13"/>
        <v>-4.9738219895288101E-2</v>
      </c>
      <c r="F157" s="6">
        <f t="shared" si="14"/>
        <v>-5.1017774341724602E-2</v>
      </c>
      <c r="G157" s="6">
        <f t="shared" si="11"/>
        <v>9.1484649682580947</v>
      </c>
      <c r="H157" s="6">
        <f t="shared" si="12"/>
        <v>0.76245210727969337</v>
      </c>
    </row>
    <row r="158" spans="1:8" x14ac:dyDescent="0.3">
      <c r="A158" s="7">
        <f>'Исходные данные'!H158</f>
        <v>43101</v>
      </c>
      <c r="B158" s="6">
        <f>'Исходные данные'!Q158</f>
        <v>37.799999999999997</v>
      </c>
      <c r="C158" s="6">
        <f>'Исходные данные'!R158</f>
        <v>20000</v>
      </c>
      <c r="D158" s="6">
        <f t="shared" si="10"/>
        <v>3.6323091026255421</v>
      </c>
      <c r="E158" s="6">
        <f t="shared" si="13"/>
        <v>4.1322314049586778E-2</v>
      </c>
      <c r="F158" s="6">
        <f t="shared" si="14"/>
        <v>4.0491361354736993E-2</v>
      </c>
      <c r="G158" s="6">
        <f t="shared" si="11"/>
        <v>9.9034875525361272</v>
      </c>
      <c r="H158" s="6">
        <f t="shared" si="12"/>
        <v>0.8199233716475095</v>
      </c>
    </row>
    <row r="159" spans="1:8" x14ac:dyDescent="0.3">
      <c r="A159" s="7">
        <f>'Исходные данные'!H159</f>
        <v>43108</v>
      </c>
      <c r="B159" s="6">
        <f>'Исходные данные'!Q159</f>
        <v>37.9</v>
      </c>
      <c r="C159" s="6">
        <f>'Исходные данные'!R159</f>
        <v>7400</v>
      </c>
      <c r="D159" s="6">
        <f t="shared" si="10"/>
        <v>3.6349511120883808</v>
      </c>
      <c r="E159" s="6">
        <f t="shared" si="13"/>
        <v>2.6455026455026831E-3</v>
      </c>
      <c r="F159" s="6">
        <f t="shared" si="14"/>
        <v>2.6420094628387975E-3</v>
      </c>
      <c r="G159" s="6">
        <f t="shared" si="11"/>
        <v>8.9092352791922611</v>
      </c>
      <c r="H159" s="6">
        <f t="shared" si="12"/>
        <v>0.82375478927203061</v>
      </c>
    </row>
    <row r="160" spans="1:8" x14ac:dyDescent="0.3">
      <c r="A160" s="7">
        <f>'Исходные данные'!H160</f>
        <v>43115</v>
      </c>
      <c r="B160" s="6">
        <f>'Исходные данные'!Q160</f>
        <v>39</v>
      </c>
      <c r="C160" s="6">
        <f>'Исходные данные'!R160</f>
        <v>119500</v>
      </c>
      <c r="D160" s="6">
        <f t="shared" si="10"/>
        <v>3.6635616461296463</v>
      </c>
      <c r="E160" s="6">
        <f t="shared" si="13"/>
        <v>2.9023746701847004E-2</v>
      </c>
      <c r="F160" s="6">
        <f t="shared" si="14"/>
        <v>2.8610534041265838E-2</v>
      </c>
      <c r="G160" s="6">
        <f t="shared" si="11"/>
        <v>11.691071650353702</v>
      </c>
      <c r="H160" s="6">
        <f t="shared" si="12"/>
        <v>0.86590038314176243</v>
      </c>
    </row>
    <row r="161" spans="1:8" x14ac:dyDescent="0.3">
      <c r="A161" s="7">
        <f>'Исходные данные'!H161</f>
        <v>43122</v>
      </c>
      <c r="B161" s="6">
        <f>'Исходные данные'!Q161</f>
        <v>40</v>
      </c>
      <c r="C161" s="6">
        <f>'Исходные данные'!R161</f>
        <v>31300</v>
      </c>
      <c r="D161" s="6">
        <f t="shared" si="10"/>
        <v>3.6888794541139363</v>
      </c>
      <c r="E161" s="6">
        <f t="shared" si="13"/>
        <v>2.564102564102564E-2</v>
      </c>
      <c r="F161" s="6">
        <f t="shared" si="14"/>
        <v>2.5317807984289786E-2</v>
      </c>
      <c r="G161" s="6">
        <f t="shared" si="11"/>
        <v>10.351373376528244</v>
      </c>
      <c r="H161" s="6">
        <f t="shared" si="12"/>
        <v>0.90421455938697315</v>
      </c>
    </row>
    <row r="162" spans="1:8" x14ac:dyDescent="0.3">
      <c r="A162" s="7">
        <f>'Исходные данные'!H162</f>
        <v>43129</v>
      </c>
      <c r="B162" s="6">
        <f>'Исходные данные'!Q162</f>
        <v>39</v>
      </c>
      <c r="C162" s="6">
        <f>'Исходные данные'!R162</f>
        <v>2800</v>
      </c>
      <c r="D162" s="6">
        <f t="shared" si="10"/>
        <v>3.6635616461296463</v>
      </c>
      <c r="E162" s="6">
        <f t="shared" si="13"/>
        <v>-2.5000000000000001E-2</v>
      </c>
      <c r="F162" s="6">
        <f t="shared" si="14"/>
        <v>-2.5317807984289897E-2</v>
      </c>
      <c r="G162" s="6">
        <f t="shared" si="11"/>
        <v>7.9373746961632952</v>
      </c>
      <c r="H162" s="6">
        <f t="shared" si="12"/>
        <v>0.86590038314176243</v>
      </c>
    </row>
    <row r="163" spans="1:8" x14ac:dyDescent="0.3">
      <c r="A163" s="7">
        <f>'Исходные данные'!H163</f>
        <v>43136</v>
      </c>
      <c r="B163" s="6">
        <f>'Исходные данные'!Q163</f>
        <v>38.1</v>
      </c>
      <c r="C163" s="6">
        <f>'Исходные данные'!R163</f>
        <v>6200</v>
      </c>
      <c r="D163" s="6">
        <f t="shared" si="10"/>
        <v>3.6402142821326553</v>
      </c>
      <c r="E163" s="6">
        <f t="shared" si="13"/>
        <v>-2.307692307692304E-2</v>
      </c>
      <c r="F163" s="6">
        <f t="shared" si="14"/>
        <v>-2.3347363996991062E-2</v>
      </c>
      <c r="G163" s="6">
        <f t="shared" si="11"/>
        <v>8.7323045710331826</v>
      </c>
      <c r="H163" s="6">
        <f t="shared" si="12"/>
        <v>0.83141762452107282</v>
      </c>
    </row>
    <row r="164" spans="1:8" x14ac:dyDescent="0.3">
      <c r="A164" s="7">
        <f>'Исходные данные'!H164</f>
        <v>43143</v>
      </c>
      <c r="B164" s="6">
        <f>'Исходные данные'!Q164</f>
        <v>36.9</v>
      </c>
      <c r="C164" s="6">
        <f>'Исходные данные'!R164</f>
        <v>33800</v>
      </c>
      <c r="D164" s="6">
        <f t="shared" si="10"/>
        <v>3.6082115510464816</v>
      </c>
      <c r="E164" s="6">
        <f t="shared" si="13"/>
        <v>-3.149606299212606E-2</v>
      </c>
      <c r="F164" s="6">
        <f t="shared" si="14"/>
        <v>-3.2002731086173831E-2</v>
      </c>
      <c r="G164" s="6">
        <f t="shared" si="11"/>
        <v>10.42821608147111</v>
      </c>
      <c r="H164" s="6">
        <f t="shared" si="12"/>
        <v>0.78544061302681989</v>
      </c>
    </row>
    <row r="165" spans="1:8" x14ac:dyDescent="0.3">
      <c r="A165" s="7">
        <f>'Исходные данные'!H165</f>
        <v>43150</v>
      </c>
      <c r="B165" s="6">
        <f>'Исходные данные'!Q165</f>
        <v>37</v>
      </c>
      <c r="C165" s="6">
        <f>'Исходные данные'!R165</f>
        <v>24000</v>
      </c>
      <c r="D165" s="6">
        <f t="shared" si="10"/>
        <v>3.6109179126442243</v>
      </c>
      <c r="E165" s="6">
        <f t="shared" si="13"/>
        <v>2.7100271002710413E-3</v>
      </c>
      <c r="F165" s="6">
        <f t="shared" si="14"/>
        <v>2.7063615977430673E-3</v>
      </c>
      <c r="G165" s="6">
        <f t="shared" si="11"/>
        <v>10.085809109330082</v>
      </c>
      <c r="H165" s="6">
        <f t="shared" si="12"/>
        <v>0.78927203065134099</v>
      </c>
    </row>
    <row r="166" spans="1:8" x14ac:dyDescent="0.3">
      <c r="A166" s="10"/>
      <c r="B166" s="9"/>
      <c r="C166" s="9"/>
    </row>
    <row r="167" spans="1:8" x14ac:dyDescent="0.3">
      <c r="A167" s="10"/>
      <c r="B167" s="9"/>
      <c r="C167" s="9"/>
    </row>
    <row r="168" spans="1:8" x14ac:dyDescent="0.3">
      <c r="A168" s="10"/>
      <c r="B168" s="9"/>
      <c r="C168" s="9"/>
    </row>
    <row r="169" spans="1:8" x14ac:dyDescent="0.3">
      <c r="A169" s="10"/>
      <c r="B169" s="9"/>
      <c r="C169" s="9"/>
    </row>
    <row r="170" spans="1:8" x14ac:dyDescent="0.3">
      <c r="A170" s="10"/>
      <c r="B170" s="9"/>
      <c r="C170" s="9"/>
    </row>
    <row r="171" spans="1:8" x14ac:dyDescent="0.3">
      <c r="A171" s="10"/>
      <c r="B171" s="9"/>
      <c r="C171" s="9"/>
    </row>
    <row r="172" spans="1:8" x14ac:dyDescent="0.3">
      <c r="A172" s="10"/>
      <c r="B172" s="9"/>
      <c r="C172" s="9"/>
    </row>
    <row r="173" spans="1:8" x14ac:dyDescent="0.3">
      <c r="A173" s="10"/>
      <c r="B173" s="9"/>
      <c r="C173" s="9"/>
    </row>
    <row r="174" spans="1:8" x14ac:dyDescent="0.3">
      <c r="A174" s="10"/>
      <c r="B174" s="9"/>
      <c r="C174" s="9"/>
    </row>
    <row r="175" spans="1:8" x14ac:dyDescent="0.3">
      <c r="A175" s="10"/>
      <c r="B175" s="9"/>
      <c r="C175" s="9"/>
    </row>
    <row r="176" spans="1:8" x14ac:dyDescent="0.3">
      <c r="A176" s="10"/>
      <c r="B176" s="9"/>
      <c r="C176" s="9"/>
    </row>
    <row r="177" spans="1:3" x14ac:dyDescent="0.3">
      <c r="A177" s="10"/>
      <c r="B177" s="9"/>
      <c r="C177" s="9"/>
    </row>
    <row r="178" spans="1:3" x14ac:dyDescent="0.3">
      <c r="A178" s="10"/>
      <c r="B178" s="9"/>
      <c r="C178" s="9"/>
    </row>
    <row r="179" spans="1:3" x14ac:dyDescent="0.3">
      <c r="A179" s="10"/>
      <c r="B179" s="9"/>
      <c r="C179" s="9"/>
    </row>
    <row r="180" spans="1:3" x14ac:dyDescent="0.3">
      <c r="A180" s="10"/>
      <c r="B180" s="9"/>
      <c r="C180" s="9"/>
    </row>
    <row r="181" spans="1:3" x14ac:dyDescent="0.3">
      <c r="A181" s="10"/>
      <c r="B181" s="9"/>
      <c r="C181" s="9"/>
    </row>
    <row r="182" spans="1:3" x14ac:dyDescent="0.3">
      <c r="A182" s="10"/>
      <c r="B182" s="9"/>
      <c r="C182" s="9"/>
    </row>
    <row r="183" spans="1:3" x14ac:dyDescent="0.3">
      <c r="A183" s="10"/>
      <c r="B183" s="9"/>
      <c r="C183" s="9"/>
    </row>
    <row r="184" spans="1:3" x14ac:dyDescent="0.3">
      <c r="A184" s="10"/>
      <c r="B184" s="9"/>
      <c r="C184" s="9"/>
    </row>
    <row r="185" spans="1:3" x14ac:dyDescent="0.3">
      <c r="A185" s="10"/>
      <c r="B185" s="9"/>
      <c r="C185" s="9"/>
    </row>
    <row r="186" spans="1:3" x14ac:dyDescent="0.3">
      <c r="A186" s="10"/>
      <c r="B186" s="9"/>
      <c r="C186" s="9"/>
    </row>
    <row r="187" spans="1:3" x14ac:dyDescent="0.3">
      <c r="A187" s="10"/>
      <c r="B187" s="9"/>
      <c r="C187" s="9"/>
    </row>
    <row r="188" spans="1:3" x14ac:dyDescent="0.3">
      <c r="A188" s="10"/>
      <c r="B188" s="9"/>
      <c r="C188" s="9"/>
    </row>
    <row r="189" spans="1:3" x14ac:dyDescent="0.3">
      <c r="A189" s="10"/>
      <c r="B189" s="9"/>
      <c r="C189" s="9"/>
    </row>
    <row r="190" spans="1:3" x14ac:dyDescent="0.3">
      <c r="A190" s="10"/>
      <c r="B190" s="9"/>
      <c r="C190" s="9"/>
    </row>
    <row r="191" spans="1:3" x14ac:dyDescent="0.3">
      <c r="A191" s="10"/>
      <c r="B191" s="9"/>
      <c r="C191" s="9"/>
    </row>
    <row r="192" spans="1:3" x14ac:dyDescent="0.3">
      <c r="A192" s="10"/>
      <c r="B192" s="9"/>
      <c r="C192" s="9"/>
    </row>
    <row r="193" spans="1:3" x14ac:dyDescent="0.3">
      <c r="A193" s="10"/>
      <c r="B193" s="9"/>
      <c r="C193" s="9"/>
    </row>
    <row r="194" spans="1:3" x14ac:dyDescent="0.3">
      <c r="A194" s="10"/>
      <c r="B194" s="9"/>
      <c r="C194" s="9"/>
    </row>
    <row r="195" spans="1:3" x14ac:dyDescent="0.3">
      <c r="A195" s="10"/>
      <c r="B195" s="9"/>
      <c r="C195" s="9"/>
    </row>
    <row r="196" spans="1:3" x14ac:dyDescent="0.3">
      <c r="A196" s="10"/>
      <c r="B196" s="9"/>
      <c r="C196" s="9"/>
    </row>
    <row r="197" spans="1:3" x14ac:dyDescent="0.3">
      <c r="A197" s="10"/>
      <c r="B197" s="9"/>
      <c r="C197" s="9"/>
    </row>
    <row r="198" spans="1:3" x14ac:dyDescent="0.3">
      <c r="A198" s="10"/>
      <c r="B198" s="9"/>
      <c r="C198" s="9"/>
    </row>
    <row r="199" spans="1:3" x14ac:dyDescent="0.3">
      <c r="A199" s="10"/>
      <c r="B199" s="9"/>
      <c r="C199" s="9"/>
    </row>
    <row r="200" spans="1:3" x14ac:dyDescent="0.3">
      <c r="A200" s="10"/>
      <c r="B200" s="9"/>
      <c r="C200" s="9"/>
    </row>
    <row r="201" spans="1:3" x14ac:dyDescent="0.3">
      <c r="A201" s="10"/>
      <c r="B201" s="9"/>
      <c r="C201" s="9"/>
    </row>
    <row r="202" spans="1:3" x14ac:dyDescent="0.3">
      <c r="A202" s="10"/>
      <c r="B202" s="9"/>
      <c r="C202" s="9"/>
    </row>
    <row r="203" spans="1:3" x14ac:dyDescent="0.3">
      <c r="A203" s="10"/>
      <c r="B203" s="9"/>
      <c r="C203" s="9"/>
    </row>
    <row r="204" spans="1:3" x14ac:dyDescent="0.3">
      <c r="A204" s="10"/>
      <c r="B204" s="9"/>
      <c r="C204" s="9"/>
    </row>
    <row r="205" spans="1:3" x14ac:dyDescent="0.3">
      <c r="A205" s="10"/>
      <c r="B205" s="9"/>
      <c r="C205" s="9"/>
    </row>
    <row r="206" spans="1:3" x14ac:dyDescent="0.3">
      <c r="A206" s="10"/>
      <c r="B206" s="9"/>
      <c r="C206" s="9"/>
    </row>
    <row r="207" spans="1:3" x14ac:dyDescent="0.3">
      <c r="A207" s="10"/>
      <c r="B207" s="9"/>
      <c r="C207" s="9"/>
    </row>
    <row r="208" spans="1:3" x14ac:dyDescent="0.3">
      <c r="A208" s="10"/>
      <c r="B208" s="9"/>
      <c r="C208" s="9"/>
    </row>
    <row r="209" spans="1:3" x14ac:dyDescent="0.3">
      <c r="A209" s="10"/>
      <c r="B209" s="9"/>
      <c r="C209" s="9"/>
    </row>
    <row r="210" spans="1:3" x14ac:dyDescent="0.3">
      <c r="A210" s="10"/>
      <c r="B210" s="9"/>
      <c r="C210" s="9"/>
    </row>
    <row r="211" spans="1:3" x14ac:dyDescent="0.3">
      <c r="A211" s="10"/>
      <c r="B211" s="9"/>
      <c r="C211" s="9"/>
    </row>
    <row r="212" spans="1:3" x14ac:dyDescent="0.3">
      <c r="A212" s="10"/>
      <c r="B212" s="9"/>
      <c r="C212" s="9"/>
    </row>
    <row r="213" spans="1:3" x14ac:dyDescent="0.3">
      <c r="A213" s="10"/>
      <c r="B213" s="9"/>
      <c r="C213" s="9"/>
    </row>
    <row r="214" spans="1:3" x14ac:dyDescent="0.3">
      <c r="A214" s="10"/>
      <c r="B214" s="9"/>
      <c r="C214" s="9"/>
    </row>
    <row r="215" spans="1:3" x14ac:dyDescent="0.3">
      <c r="A215" s="10"/>
      <c r="B215" s="9"/>
      <c r="C215" s="9"/>
    </row>
    <row r="216" spans="1:3" x14ac:dyDescent="0.3">
      <c r="A216" s="10"/>
      <c r="B216" s="9"/>
      <c r="C216" s="9"/>
    </row>
    <row r="217" spans="1:3" x14ac:dyDescent="0.3">
      <c r="A217" s="10"/>
      <c r="B217" s="9"/>
      <c r="C217" s="9"/>
    </row>
    <row r="218" spans="1:3" x14ac:dyDescent="0.3">
      <c r="A218" s="10"/>
      <c r="B218" s="9"/>
      <c r="C218" s="9"/>
    </row>
    <row r="219" spans="1:3" x14ac:dyDescent="0.3">
      <c r="A219" s="10"/>
      <c r="B219" s="9"/>
      <c r="C219" s="9"/>
    </row>
    <row r="220" spans="1:3" x14ac:dyDescent="0.3">
      <c r="A220" s="10"/>
      <c r="B220" s="9"/>
      <c r="C220" s="9"/>
    </row>
    <row r="221" spans="1:3" x14ac:dyDescent="0.3">
      <c r="A221" s="10"/>
      <c r="B221" s="9"/>
      <c r="C221" s="9"/>
    </row>
    <row r="222" spans="1:3" x14ac:dyDescent="0.3">
      <c r="A222" s="10"/>
      <c r="B222" s="9"/>
      <c r="C222" s="9"/>
    </row>
    <row r="223" spans="1:3" x14ac:dyDescent="0.3">
      <c r="A223" s="10"/>
      <c r="B223" s="9"/>
      <c r="C223" s="9"/>
    </row>
    <row r="224" spans="1:3" x14ac:dyDescent="0.3">
      <c r="A224" s="10"/>
      <c r="B224" s="9"/>
      <c r="C224" s="9"/>
    </row>
    <row r="225" spans="1:3" x14ac:dyDescent="0.3">
      <c r="A225" s="10"/>
      <c r="B225" s="9"/>
      <c r="C225" s="9"/>
    </row>
    <row r="226" spans="1:3" x14ac:dyDescent="0.3">
      <c r="A226" s="10"/>
      <c r="B226" s="9"/>
      <c r="C226" s="9"/>
    </row>
    <row r="227" spans="1:3" x14ac:dyDescent="0.3">
      <c r="A227" s="10"/>
      <c r="B227" s="9"/>
      <c r="C227" s="9"/>
    </row>
    <row r="228" spans="1:3" x14ac:dyDescent="0.3">
      <c r="A228" s="10"/>
      <c r="B228" s="9"/>
      <c r="C228" s="9"/>
    </row>
    <row r="229" spans="1:3" x14ac:dyDescent="0.3">
      <c r="A229" s="10"/>
      <c r="B229" s="9"/>
      <c r="C229" s="9"/>
    </row>
    <row r="230" spans="1:3" x14ac:dyDescent="0.3">
      <c r="A230" s="10"/>
      <c r="B230" s="9"/>
      <c r="C230" s="9"/>
    </row>
    <row r="231" spans="1:3" x14ac:dyDescent="0.3">
      <c r="A231" s="10"/>
      <c r="B231" s="9"/>
      <c r="C231" s="9"/>
    </row>
    <row r="232" spans="1:3" x14ac:dyDescent="0.3">
      <c r="A232" s="10"/>
      <c r="B232" s="9"/>
      <c r="C232" s="9"/>
    </row>
    <row r="233" spans="1:3" x14ac:dyDescent="0.3">
      <c r="A233" s="10"/>
      <c r="B233" s="9"/>
      <c r="C233" s="9"/>
    </row>
    <row r="234" spans="1:3" x14ac:dyDescent="0.3">
      <c r="A234" s="10"/>
      <c r="B234" s="9"/>
      <c r="C234" s="9"/>
    </row>
    <row r="235" spans="1:3" x14ac:dyDescent="0.3">
      <c r="A235" s="10"/>
      <c r="B235" s="9"/>
      <c r="C235" s="9"/>
    </row>
    <row r="236" spans="1:3" x14ac:dyDescent="0.3">
      <c r="A236" s="10"/>
      <c r="B236" s="9"/>
      <c r="C236" s="9"/>
    </row>
    <row r="237" spans="1:3" x14ac:dyDescent="0.3">
      <c r="A237" s="10"/>
      <c r="B237" s="9"/>
      <c r="C237" s="9"/>
    </row>
    <row r="238" spans="1:3" x14ac:dyDescent="0.3">
      <c r="A238" s="10"/>
      <c r="B238" s="9"/>
      <c r="C238" s="9"/>
    </row>
    <row r="239" spans="1:3" x14ac:dyDescent="0.3">
      <c r="A239" s="10"/>
      <c r="B239" s="9"/>
      <c r="C239" s="9"/>
    </row>
    <row r="240" spans="1:3" x14ac:dyDescent="0.3">
      <c r="A240" s="10"/>
      <c r="B240" s="9"/>
      <c r="C240" s="9"/>
    </row>
    <row r="241" spans="1:3" x14ac:dyDescent="0.3">
      <c r="A241" s="10"/>
      <c r="B241" s="9"/>
      <c r="C241" s="9"/>
    </row>
    <row r="242" spans="1:3" x14ac:dyDescent="0.3">
      <c r="A242" s="10"/>
      <c r="B242" s="9"/>
      <c r="C242" s="9"/>
    </row>
    <row r="243" spans="1:3" x14ac:dyDescent="0.3">
      <c r="A243" s="10"/>
      <c r="B243" s="9"/>
      <c r="C243" s="9"/>
    </row>
    <row r="244" spans="1:3" x14ac:dyDescent="0.3">
      <c r="A244" s="10"/>
      <c r="B244" s="9"/>
      <c r="C244" s="9"/>
    </row>
    <row r="245" spans="1:3" x14ac:dyDescent="0.3">
      <c r="A245" s="10"/>
      <c r="B245" s="9"/>
      <c r="C245" s="9"/>
    </row>
    <row r="246" spans="1:3" x14ac:dyDescent="0.3">
      <c r="A246" s="10"/>
      <c r="B246" s="9"/>
      <c r="C246" s="9"/>
    </row>
    <row r="247" spans="1:3" x14ac:dyDescent="0.3">
      <c r="A247" s="10"/>
      <c r="B247" s="9"/>
      <c r="C247" s="9"/>
    </row>
    <row r="248" spans="1:3" x14ac:dyDescent="0.3">
      <c r="A248" s="10"/>
      <c r="B248" s="9"/>
      <c r="C248" s="9"/>
    </row>
    <row r="249" spans="1:3" x14ac:dyDescent="0.3">
      <c r="A249" s="10"/>
      <c r="B249" s="9"/>
      <c r="C249" s="9"/>
    </row>
    <row r="250" spans="1:3" x14ac:dyDescent="0.3">
      <c r="A250" s="10"/>
      <c r="B250" s="9"/>
      <c r="C250" s="9"/>
    </row>
    <row r="251" spans="1:3" x14ac:dyDescent="0.3">
      <c r="A251" s="10"/>
      <c r="B251" s="9"/>
      <c r="C251" s="9"/>
    </row>
    <row r="252" spans="1:3" x14ac:dyDescent="0.3">
      <c r="A252" s="10"/>
      <c r="B252" s="9"/>
      <c r="C252" s="9"/>
    </row>
    <row r="253" spans="1:3" x14ac:dyDescent="0.3">
      <c r="A253" s="10"/>
      <c r="B253" s="9"/>
      <c r="C253" s="9"/>
    </row>
    <row r="254" spans="1:3" x14ac:dyDescent="0.3">
      <c r="A254" s="10"/>
      <c r="B254" s="9"/>
      <c r="C254" s="9"/>
    </row>
    <row r="255" spans="1:3" x14ac:dyDescent="0.3">
      <c r="A255" s="10"/>
      <c r="B255" s="9"/>
      <c r="C255" s="9"/>
    </row>
    <row r="256" spans="1:3" x14ac:dyDescent="0.3">
      <c r="A256" s="10"/>
      <c r="B256" s="9"/>
      <c r="C256" s="9"/>
    </row>
    <row r="257" spans="1:3" x14ac:dyDescent="0.3">
      <c r="A257" s="10"/>
      <c r="B257" s="9"/>
      <c r="C257" s="9"/>
    </row>
    <row r="258" spans="1:3" x14ac:dyDescent="0.3">
      <c r="A258" s="10"/>
      <c r="B258" s="9"/>
      <c r="C258" s="9"/>
    </row>
    <row r="259" spans="1:3" x14ac:dyDescent="0.3">
      <c r="A259" s="10"/>
      <c r="B259" s="9"/>
      <c r="C259" s="9"/>
    </row>
    <row r="260" spans="1:3" x14ac:dyDescent="0.3">
      <c r="A260" s="10"/>
      <c r="B260" s="9"/>
      <c r="C260" s="9"/>
    </row>
    <row r="261" spans="1:3" x14ac:dyDescent="0.3">
      <c r="A261" s="10"/>
      <c r="B261" s="9"/>
      <c r="C261" s="9"/>
    </row>
    <row r="262" spans="1:3" x14ac:dyDescent="0.3">
      <c r="A262" s="10"/>
      <c r="B262" s="9"/>
      <c r="C262" s="9"/>
    </row>
    <row r="263" spans="1:3" x14ac:dyDescent="0.3">
      <c r="A263" s="10"/>
      <c r="B263" s="9"/>
      <c r="C263" s="9"/>
    </row>
    <row r="264" spans="1:3" x14ac:dyDescent="0.3">
      <c r="A264" s="10"/>
      <c r="B264" s="9"/>
      <c r="C264" s="9"/>
    </row>
    <row r="265" spans="1:3" x14ac:dyDescent="0.3">
      <c r="A265" s="10"/>
      <c r="B265" s="9"/>
      <c r="C265" s="9"/>
    </row>
    <row r="266" spans="1:3" x14ac:dyDescent="0.3">
      <c r="A266" s="10"/>
      <c r="B266" s="9"/>
      <c r="C266" s="9"/>
    </row>
    <row r="267" spans="1:3" x14ac:dyDescent="0.3">
      <c r="A267" s="10"/>
      <c r="B267" s="9"/>
      <c r="C267" s="9"/>
    </row>
    <row r="268" spans="1:3" x14ac:dyDescent="0.3">
      <c r="A268" s="10"/>
      <c r="B268" s="9"/>
      <c r="C268" s="9"/>
    </row>
    <row r="269" spans="1:3" x14ac:dyDescent="0.3">
      <c r="A269" s="1"/>
    </row>
    <row r="270" spans="1:3" x14ac:dyDescent="0.3">
      <c r="A270" s="1"/>
    </row>
    <row r="271" spans="1:3" x14ac:dyDescent="0.3">
      <c r="A271" s="1"/>
    </row>
    <row r="272" spans="1:3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</sheetData>
  <mergeCells count="1">
    <mergeCell ref="J3:K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E6FD-1A0A-4952-8049-BC255FDE6FA0}">
  <dimension ref="A1:Q268"/>
  <sheetViews>
    <sheetView topLeftCell="D13" zoomScaleNormal="100" workbookViewId="0">
      <selection activeCell="M27" sqref="M27"/>
    </sheetView>
  </sheetViews>
  <sheetFormatPr defaultRowHeight="14.4" x14ac:dyDescent="0.3"/>
  <cols>
    <col min="1" max="1" width="14.6640625" customWidth="1"/>
    <col min="2" max="2" width="16" customWidth="1"/>
    <col min="3" max="3" width="13.88671875" customWidth="1"/>
    <col min="4" max="4" width="17.33203125" customWidth="1"/>
    <col min="7" max="7" width="27.88671875" customWidth="1"/>
    <col min="8" max="8" width="18.109375" customWidth="1"/>
    <col min="9" max="9" width="14.6640625" customWidth="1"/>
    <col min="10" max="10" width="25.6640625" bestFit="1" customWidth="1"/>
    <col min="11" max="12" width="17" customWidth="1"/>
    <col min="13" max="14" width="11.5546875" customWidth="1"/>
    <col min="15" max="15" width="16.5546875" customWidth="1"/>
    <col min="16" max="16" width="13.6640625" customWidth="1"/>
    <col min="17" max="17" width="13.33203125" customWidth="1"/>
    <col min="19" max="19" width="27.109375" customWidth="1"/>
    <col min="20" max="20" width="18.33203125" customWidth="1"/>
  </cols>
  <sheetData>
    <row r="1" spans="1:17" x14ac:dyDescent="0.3">
      <c r="A1" s="16" t="str">
        <f>'Исходные данные'!H1</f>
        <v>&lt;DATE&gt;</v>
      </c>
      <c r="B1" s="16" t="s">
        <v>50</v>
      </c>
      <c r="C1" s="16" t="s">
        <v>51</v>
      </c>
      <c r="D1" s="16" t="s">
        <v>52</v>
      </c>
      <c r="N1" s="17" t="str">
        <f>'Исходные данные'!H1</f>
        <v>&lt;DATE&gt;</v>
      </c>
      <c r="O1" s="29" t="s">
        <v>50</v>
      </c>
      <c r="P1" s="29" t="s">
        <v>51</v>
      </c>
      <c r="Q1" s="29" t="s">
        <v>52</v>
      </c>
    </row>
    <row r="2" spans="1:17" ht="15" thickBot="1" x14ac:dyDescent="0.35">
      <c r="A2" s="17">
        <f>'Исходные данные'!H2</f>
        <v>42009</v>
      </c>
      <c r="B2" s="16"/>
      <c r="C2" s="16"/>
      <c r="D2" s="16"/>
      <c r="N2" s="17">
        <f>'Исходные данные'!H8</f>
        <v>42051</v>
      </c>
      <c r="O2" s="16">
        <f>'Татнфт Зао'!F8</f>
        <v>-2.0607483684106621E-2</v>
      </c>
      <c r="P2" s="16">
        <f>'МРСК СК'!F8</f>
        <v>2.8882874148786146E-2</v>
      </c>
      <c r="Q2" s="16">
        <f>Роснефть!F8</f>
        <v>-5.7442234062017254E-2</v>
      </c>
    </row>
    <row r="3" spans="1:17" x14ac:dyDescent="0.3">
      <c r="A3" s="17">
        <f>'Исходные данные'!H3</f>
        <v>42016</v>
      </c>
      <c r="B3" s="16">
        <f>'Татнфт Зао'!F3</f>
        <v>0.10514686326944811</v>
      </c>
      <c r="C3" s="16">
        <f>'МРСК СК'!F3</f>
        <v>4.7439725071560565E-2</v>
      </c>
      <c r="D3" s="16">
        <f>Роснефть!F3</f>
        <v>8.9750442586747733E-2</v>
      </c>
      <c r="G3" s="25" t="s">
        <v>55</v>
      </c>
      <c r="H3" s="28">
        <f>_xlfn.QUARTILE.INC(B3:B268,1)</f>
        <v>-1.9916258279952789E-2</v>
      </c>
      <c r="I3" s="20">
        <f>_xlfn.QUARTILE.INC(C3:C268,1)</f>
        <v>-2.3499687620603345E-2</v>
      </c>
      <c r="J3" s="21">
        <f t="shared" ref="J3" si="0">_xlfn.QUARTILE.INC(D3:D268,1)</f>
        <v>-1.7365636684120032E-2</v>
      </c>
      <c r="N3" s="17">
        <f>'Исходные данные'!H10</f>
        <v>42065</v>
      </c>
      <c r="O3" s="16">
        <f>'Татнфт Зао'!F10</f>
        <v>-5.7977811256274152E-2</v>
      </c>
      <c r="P3" s="16">
        <f>'МРСК СК'!F10</f>
        <v>6.7178537756711523E-2</v>
      </c>
      <c r="Q3" s="16">
        <f>Роснефть!F10</f>
        <v>-8.8788719689305087E-3</v>
      </c>
    </row>
    <row r="4" spans="1:17" x14ac:dyDescent="0.3">
      <c r="A4" s="17">
        <f>'Исходные данные'!H4</f>
        <v>42023</v>
      </c>
      <c r="B4" s="16">
        <f>'Татнфт Зао'!F4</f>
        <v>0.13624405617746019</v>
      </c>
      <c r="C4" s="16">
        <f>'МРСК СК'!F4</f>
        <v>2.2901764286684414E-2</v>
      </c>
      <c r="D4" s="16">
        <f>Роснефть!F4</f>
        <v>7.6223305949588746E-2</v>
      </c>
      <c r="G4" s="26" t="s">
        <v>56</v>
      </c>
      <c r="H4" s="5">
        <f>_xlfn.QUARTILE.INC(B3:B268,3)</f>
        <v>2.5168641509399549E-2</v>
      </c>
      <c r="I4" s="5">
        <f t="shared" ref="I4:J4" si="1">_xlfn.QUARTILE.INC(C3:C268,3)</f>
        <v>1.9555427753507586E-2</v>
      </c>
      <c r="J4" s="22">
        <f t="shared" si="1"/>
        <v>2.003226240424319E-2</v>
      </c>
      <c r="N4" s="17">
        <f>'Исходные данные'!H12</f>
        <v>42079</v>
      </c>
      <c r="O4" s="16">
        <f>'Татнфт Зао'!F12</f>
        <v>5.6988504740907685E-2</v>
      </c>
      <c r="P4" s="16">
        <f>'МРСК СК'!F12</f>
        <v>-3.3997608541419616E-2</v>
      </c>
      <c r="Q4" s="16">
        <f>Роснефть!F12</f>
        <v>-8.3229777166583894E-3</v>
      </c>
    </row>
    <row r="5" spans="1:17" x14ac:dyDescent="0.3">
      <c r="A5" s="17">
        <f>'Исходные данные'!H5</f>
        <v>42030</v>
      </c>
      <c r="B5" s="16">
        <f>'Татнфт Зао'!F5</f>
        <v>-9.7948326902913219E-2</v>
      </c>
      <c r="C5" s="16">
        <f>'МРСК СК'!F5</f>
        <v>-4.239555896768573E-2</v>
      </c>
      <c r="D5" s="16">
        <f>Роснефть!F5</f>
        <v>-6.1509084178693683E-2</v>
      </c>
      <c r="G5" s="26" t="s">
        <v>57</v>
      </c>
      <c r="H5" s="5">
        <f xml:space="preserve"> H4 - H3</f>
        <v>4.5084899789352338E-2</v>
      </c>
      <c r="I5" s="5">
        <f t="shared" ref="I5:J5" si="2" xml:space="preserve"> I4 - I3</f>
        <v>4.3055115374110928E-2</v>
      </c>
      <c r="J5" s="22">
        <f t="shared" si="2"/>
        <v>3.7397899088363218E-2</v>
      </c>
      <c r="N5" s="17">
        <f>'Исходные данные'!H15</f>
        <v>42100</v>
      </c>
      <c r="O5" s="16">
        <f>'Татнфт Зао'!F15</f>
        <v>-6.0382605470824125E-3</v>
      </c>
      <c r="P5" s="16">
        <f>'МРСК СК'!F15</f>
        <v>-3.540192705091607E-2</v>
      </c>
      <c r="Q5" s="16">
        <f>Роснефть!F15</f>
        <v>-2.5930579921002447E-2</v>
      </c>
    </row>
    <row r="6" spans="1:17" x14ac:dyDescent="0.3">
      <c r="A6" s="17">
        <f>'Исходные данные'!H6</f>
        <v>42037</v>
      </c>
      <c r="B6" s="16">
        <f>'Татнфт Зао'!F6</f>
        <v>0.2166445961216619</v>
      </c>
      <c r="C6" s="16">
        <f>'МРСК СК'!F6</f>
        <v>-7.9051795071132611E-3</v>
      </c>
      <c r="D6" s="16">
        <f>Роснефть!F6</f>
        <v>0.12927118627951242</v>
      </c>
      <c r="G6" s="26" t="s">
        <v>62</v>
      </c>
      <c r="H6" s="5">
        <f>H3 - 1.5 * H5</f>
        <v>-8.7543607963981293E-2</v>
      </c>
      <c r="I6" s="5">
        <f>I3 - 1.5 * I5</f>
        <v>-8.8082360681769722E-2</v>
      </c>
      <c r="J6" s="22">
        <f t="shared" ref="J6" si="3">J3 - 1.5 * J5</f>
        <v>-7.3462485316664855E-2</v>
      </c>
      <c r="N6" s="17">
        <f>'Исходные данные'!H16</f>
        <v>42107</v>
      </c>
      <c r="O6" s="16">
        <f>'Татнфт Зао'!F16</f>
        <v>-1.6966813527004996E-2</v>
      </c>
      <c r="P6" s="16">
        <f>'МРСК СК'!F16</f>
        <v>-9.0498355199178145E-3</v>
      </c>
      <c r="Q6" s="16">
        <f>Роснефть!F16</f>
        <v>-3.7040689586761238E-3</v>
      </c>
    </row>
    <row r="7" spans="1:17" ht="15" thickBot="1" x14ac:dyDescent="0.35">
      <c r="A7" s="17">
        <f>'Исходные данные'!H7</f>
        <v>42044</v>
      </c>
      <c r="B7" s="16">
        <f>'Татнфт Зао'!F7</f>
        <v>5.0846100521560279E-2</v>
      </c>
      <c r="C7" s="16">
        <f>'МРСК СК'!F7</f>
        <v>8.0042707673536564E-2</v>
      </c>
      <c r="D7" s="16">
        <f>Роснефть!F7</f>
        <v>0.10604993312739396</v>
      </c>
      <c r="G7" s="27" t="s">
        <v>63</v>
      </c>
      <c r="H7" s="23">
        <f>H4 + 1.5 * H5</f>
        <v>9.2795991193428046E-2</v>
      </c>
      <c r="I7" s="23">
        <f t="shared" ref="I7:J7" si="4">I4 + 1.5 * I5</f>
        <v>8.4138100814673975E-2</v>
      </c>
      <c r="J7" s="24">
        <f t="shared" si="4"/>
        <v>7.6129111036788016E-2</v>
      </c>
      <c r="N7" s="17">
        <f>'Исходные данные'!H17</f>
        <v>42114</v>
      </c>
      <c r="O7" s="16">
        <f>'Татнфт Зао'!F17</f>
        <v>1.6293639486100533E-2</v>
      </c>
      <c r="P7" s="16">
        <f>'МРСК СК'!F17</f>
        <v>-1.8349138668196541E-2</v>
      </c>
      <c r="Q7" s="16">
        <f>Роснефть!F17</f>
        <v>8.5570339329796054E-3</v>
      </c>
    </row>
    <row r="8" spans="1:17" ht="15" thickBot="1" x14ac:dyDescent="0.35">
      <c r="A8" s="17">
        <f>'Исходные данные'!H8</f>
        <v>42051</v>
      </c>
      <c r="B8" s="16">
        <f>'Татнфт Зао'!F8</f>
        <v>-2.0607483684106621E-2</v>
      </c>
      <c r="C8" s="16">
        <f>'МРСК СК'!F8</f>
        <v>2.8882874148786146E-2</v>
      </c>
      <c r="D8" s="16">
        <f>Роснефть!F8</f>
        <v>-5.7442234062017254E-2</v>
      </c>
      <c r="N8" s="17">
        <f>'Исходные данные'!H18</f>
        <v>42121</v>
      </c>
      <c r="O8" s="16">
        <f>'Татнфт Зао'!F18</f>
        <v>-1.5780424181020044E-2</v>
      </c>
      <c r="P8" s="16">
        <f>'МРСК СК'!F18</f>
        <v>-6.7010710282960198E-2</v>
      </c>
      <c r="Q8" s="16">
        <f>Роснефть!F18</f>
        <v>-6.6058138017178998E-3</v>
      </c>
    </row>
    <row r="9" spans="1:17" ht="15" thickBot="1" x14ac:dyDescent="0.35">
      <c r="A9" s="17">
        <f>'Исходные данные'!H9</f>
        <v>42058</v>
      </c>
      <c r="B9" s="16">
        <f>'Татнфт Зао'!F9</f>
        <v>-9.0118359662278089E-2</v>
      </c>
      <c r="C9" s="16">
        <f>'МРСК СК'!F9</f>
        <v>0.16376370604331722</v>
      </c>
      <c r="D9" s="16">
        <f>Роснефть!F9</f>
        <v>-3.01958664377227E-2</v>
      </c>
      <c r="G9" s="155" t="s">
        <v>64</v>
      </c>
      <c r="H9" s="156"/>
      <c r="I9" s="156"/>
      <c r="J9" s="157"/>
      <c r="N9" s="17">
        <f>'Исходные данные'!H19</f>
        <v>42128</v>
      </c>
      <c r="O9" s="16">
        <f>'Татнфт Зао'!F19</f>
        <v>3.6605833202479947E-2</v>
      </c>
      <c r="P9" s="16">
        <f>'МРСК СК'!F19</f>
        <v>5.1458297275475406E-2</v>
      </c>
      <c r="Q9" s="16">
        <f>Роснефть!F19</f>
        <v>1.1435341202924476E-2</v>
      </c>
    </row>
    <row r="10" spans="1:17" ht="15" thickBot="1" x14ac:dyDescent="0.35">
      <c r="A10" s="17">
        <f>'Исходные данные'!H10</f>
        <v>42065</v>
      </c>
      <c r="B10" s="16">
        <f>'Татнфт Зао'!F10</f>
        <v>-5.7977811256274152E-2</v>
      </c>
      <c r="C10" s="16">
        <f>'МРСК СК'!F10</f>
        <v>6.7178537756711523E-2</v>
      </c>
      <c r="D10" s="16">
        <f>Роснефть!F10</f>
        <v>-8.8788719689305087E-3</v>
      </c>
      <c r="N10" s="17">
        <f>'Исходные данные'!H20</f>
        <v>42135</v>
      </c>
      <c r="O10" s="16">
        <f>'Татнфт Зао'!F20</f>
        <v>-2.1836020527383426E-2</v>
      </c>
      <c r="P10" s="16">
        <f>'МРСК СК'!F20</f>
        <v>2.1706278581863074E-2</v>
      </c>
      <c r="Q10" s="16">
        <f>Роснефть!F20</f>
        <v>-7.7384793215982423E-3</v>
      </c>
    </row>
    <row r="11" spans="1:17" x14ac:dyDescent="0.3">
      <c r="A11" s="17">
        <f>'Исходные данные'!H11</f>
        <v>42072</v>
      </c>
      <c r="B11" s="16">
        <f>'Татнфт Зао'!F11</f>
        <v>-7.0323160931159534E-2</v>
      </c>
      <c r="C11" s="16">
        <f>'МРСК СК'!F11</f>
        <v>1.4025475354504458E-2</v>
      </c>
      <c r="D11" s="16">
        <f>Роснефть!F11</f>
        <v>-8.8012395350430941E-2</v>
      </c>
      <c r="G11" s="154" t="s">
        <v>60</v>
      </c>
      <c r="H11" s="154"/>
      <c r="J11" s="154" t="s">
        <v>59</v>
      </c>
      <c r="K11" s="154"/>
      <c r="L11" s="30"/>
      <c r="N11" s="17">
        <f>'Исходные данные'!H21</f>
        <v>42142</v>
      </c>
      <c r="O11" s="16">
        <f>'Татнфт Зао'!F21</f>
        <v>1.9690274057479439E-2</v>
      </c>
      <c r="P11" s="16">
        <f>'МРСК СК'!F21</f>
        <v>5.6647035664652005E-2</v>
      </c>
      <c r="Q11" s="16">
        <f>Роснефть!F21</f>
        <v>-2.976468865124365E-2</v>
      </c>
    </row>
    <row r="12" spans="1:17" x14ac:dyDescent="0.3">
      <c r="A12" s="17">
        <f>'Исходные данные'!H12</f>
        <v>42079</v>
      </c>
      <c r="B12" s="16">
        <f>'Татнфт Зао'!F12</f>
        <v>5.6988504740907685E-2</v>
      </c>
      <c r="C12" s="16">
        <f>'МРСК СК'!F12</f>
        <v>-3.3997608541419616E-2</v>
      </c>
      <c r="D12" s="16">
        <f>Роснефть!F12</f>
        <v>-8.3229777166583894E-3</v>
      </c>
      <c r="G12" s="11" t="s">
        <v>22</v>
      </c>
      <c r="H12" s="11">
        <v>4.4425686599187091E-3</v>
      </c>
      <c r="J12" s="11" t="s">
        <v>22</v>
      </c>
      <c r="K12" s="11">
        <v>3.4960978739553457E-3</v>
      </c>
      <c r="L12" s="11"/>
      <c r="N12" s="17">
        <f>'Исходные данные'!H22</f>
        <v>42149</v>
      </c>
      <c r="O12" s="16">
        <f>'Татнфт Зао'!F22</f>
        <v>-7.6908167451348999E-2</v>
      </c>
      <c r="P12" s="16">
        <f>'МРСК СК'!F22</f>
        <v>-8.7336799687545534E-3</v>
      </c>
      <c r="Q12" s="16">
        <f>Роснефть!F22</f>
        <v>-6.5739722483205282E-2</v>
      </c>
    </row>
    <row r="13" spans="1:17" x14ac:dyDescent="0.3">
      <c r="A13" s="17">
        <f>'Исходные данные'!H13</f>
        <v>42086</v>
      </c>
      <c r="B13" s="16">
        <f>'Татнфт Зао'!F13</f>
        <v>-9.7181087740136549E-2</v>
      </c>
      <c r="C13" s="16">
        <f>'МРСК СК'!F13</f>
        <v>-4.7206404569796322E-2</v>
      </c>
      <c r="D13" s="16">
        <f>Роснефть!F13</f>
        <v>-8.6035574242904443E-3</v>
      </c>
      <c r="G13" s="11" t="s">
        <v>23</v>
      </c>
      <c r="H13" s="11">
        <v>2.6571500744624883E-3</v>
      </c>
      <c r="J13" s="11" t="s">
        <v>23</v>
      </c>
      <c r="K13" s="11">
        <v>3.2555699490188481E-3</v>
      </c>
      <c r="L13" s="11"/>
      <c r="N13" s="17">
        <f>'Исходные данные'!H23</f>
        <v>42156</v>
      </c>
      <c r="O13" s="16">
        <f>'Татнфт Зао'!F23</f>
        <v>7.1274349733092809E-2</v>
      </c>
      <c r="P13" s="16">
        <f>'МРСК СК'!F23</f>
        <v>-4.1797128678461588E-2</v>
      </c>
      <c r="Q13" s="16">
        <f>Роснефть!F23</f>
        <v>1.1683616708486156E-2</v>
      </c>
    </row>
    <row r="14" spans="1:17" x14ac:dyDescent="0.3">
      <c r="A14" s="17">
        <f>'Исходные данные'!H14</f>
        <v>42093</v>
      </c>
      <c r="B14" s="16">
        <f>'Татнфт Зао'!F14</f>
        <v>0.11319491499043696</v>
      </c>
      <c r="C14" s="16">
        <f>'МРСК СК'!F14</f>
        <v>4.1426041654296732E-2</v>
      </c>
      <c r="D14" s="16">
        <f>Роснефть!F14</f>
        <v>0.1056976558692037</v>
      </c>
      <c r="G14" s="11" t="s">
        <v>24</v>
      </c>
      <c r="H14" s="11">
        <v>4.0395297534138704E-3</v>
      </c>
      <c r="J14" s="11" t="s">
        <v>24</v>
      </c>
      <c r="K14" s="11">
        <v>-5.6418088010136373E-3</v>
      </c>
      <c r="L14" s="11"/>
      <c r="N14" s="17">
        <f>'Исходные данные'!H24</f>
        <v>42163</v>
      </c>
      <c r="O14" s="16">
        <f>'Татнфт Зао'!F24</f>
        <v>-1.3382601866285409E-2</v>
      </c>
      <c r="P14" s="16">
        <f>'МРСК СК'!F24</f>
        <v>3.044142381228273E-3</v>
      </c>
      <c r="Q14" s="16">
        <f>Роснефть!F24</f>
        <v>3.5069471995868622E-2</v>
      </c>
    </row>
    <row r="15" spans="1:17" x14ac:dyDescent="0.3">
      <c r="A15" s="17">
        <f>'Исходные данные'!H15</f>
        <v>42100</v>
      </c>
      <c r="B15" s="16">
        <f>'Татнфт Зао'!F15</f>
        <v>-6.0382605470824125E-3</v>
      </c>
      <c r="C15" s="16">
        <f>'МРСК СК'!F15</f>
        <v>-3.540192705091607E-2</v>
      </c>
      <c r="D15" s="16">
        <f>Роснефть!F15</f>
        <v>-2.5930579921002447E-2</v>
      </c>
      <c r="G15" s="11" t="s">
        <v>25</v>
      </c>
      <c r="H15" s="11" t="e">
        <v>#N/A</v>
      </c>
      <c r="J15" s="11" t="s">
        <v>25</v>
      </c>
      <c r="K15" s="11">
        <v>0</v>
      </c>
      <c r="L15" s="11"/>
      <c r="N15" s="17">
        <f>'Исходные данные'!H25</f>
        <v>42170</v>
      </c>
      <c r="O15" s="16">
        <f>'Татнфт Зао'!F25</f>
        <v>-2.2136098819073038E-2</v>
      </c>
      <c r="P15" s="16">
        <f>'МРСК СК'!F25</f>
        <v>-2.1506205220963505E-2</v>
      </c>
      <c r="Q15" s="16">
        <f>Роснефть!F25</f>
        <v>1.9386713800190084E-2</v>
      </c>
    </row>
    <row r="16" spans="1:17" x14ac:dyDescent="0.3">
      <c r="A16" s="17">
        <f>'Исходные данные'!H16</f>
        <v>42107</v>
      </c>
      <c r="B16" s="16">
        <f>'Татнфт Зао'!F16</f>
        <v>-1.6966813527004996E-2</v>
      </c>
      <c r="C16" s="16">
        <f>'МРСК СК'!F16</f>
        <v>-9.0498355199178145E-3</v>
      </c>
      <c r="D16" s="16">
        <f>Роснефть!F16</f>
        <v>-3.7040689586761238E-3</v>
      </c>
      <c r="G16" s="11" t="s">
        <v>26</v>
      </c>
      <c r="H16" s="11">
        <v>4.3336806225718318E-2</v>
      </c>
      <c r="J16" s="11" t="s">
        <v>26</v>
      </c>
      <c r="K16" s="11">
        <v>5.3096739017814636E-2</v>
      </c>
      <c r="L16" s="11"/>
      <c r="N16" s="17">
        <f>'Исходные данные'!H27</f>
        <v>42184</v>
      </c>
      <c r="O16" s="16">
        <f>'Татнфт Зао'!F27</f>
        <v>3.7024613146634001E-3</v>
      </c>
      <c r="P16" s="16">
        <f>'МРСК СК'!F27</f>
        <v>-2.2117805253618991E-2</v>
      </c>
      <c r="Q16" s="16">
        <f>Роснефть!F27</f>
        <v>-6.5459539872807669E-3</v>
      </c>
    </row>
    <row r="17" spans="1:17" x14ac:dyDescent="0.3">
      <c r="A17" s="17">
        <f>'Исходные данные'!H17</f>
        <v>42114</v>
      </c>
      <c r="B17" s="16">
        <f>'Татнфт Зао'!F17</f>
        <v>1.6293639486100533E-2</v>
      </c>
      <c r="C17" s="16">
        <f>'МРСК СК'!F17</f>
        <v>-1.8349138668196541E-2</v>
      </c>
      <c r="D17" s="16">
        <f>Роснефть!F17</f>
        <v>8.5570339329796054E-3</v>
      </c>
      <c r="G17" s="11" t="s">
        <v>27</v>
      </c>
      <c r="H17" s="11">
        <v>1.8780787738454578E-3</v>
      </c>
      <c r="J17" s="11" t="s">
        <v>27</v>
      </c>
      <c r="K17" s="11">
        <v>2.819263694325919E-3</v>
      </c>
      <c r="L17" s="11"/>
      <c r="N17" s="17">
        <f>'Исходные данные'!H28</f>
        <v>42191</v>
      </c>
      <c r="O17" s="16">
        <f>'Татнфт Зао'!F28</f>
        <v>-2.7763002586349114E-2</v>
      </c>
      <c r="P17" s="16">
        <f>'МРСК СК'!F28</f>
        <v>-6.4102783609190543E-3</v>
      </c>
      <c r="Q17" s="16">
        <f>Роснефть!F28</f>
        <v>-6.1484603004524595E-3</v>
      </c>
    </row>
    <row r="18" spans="1:17" x14ac:dyDescent="0.3">
      <c r="A18" s="17">
        <f>'Исходные данные'!H18</f>
        <v>42121</v>
      </c>
      <c r="B18" s="16">
        <f>'Татнфт Зао'!F18</f>
        <v>-1.5780424181020044E-2</v>
      </c>
      <c r="C18" s="16">
        <f>'МРСК СК'!F18</f>
        <v>-6.7010710282960198E-2</v>
      </c>
      <c r="D18" s="16">
        <f>Роснефть!F18</f>
        <v>-6.6058138017178998E-3</v>
      </c>
      <c r="G18" s="11" t="s">
        <v>28</v>
      </c>
      <c r="H18" s="11">
        <v>2.4329734203347502</v>
      </c>
      <c r="J18" s="11" t="s">
        <v>28</v>
      </c>
      <c r="K18" s="11">
        <v>8.5741697764189606</v>
      </c>
      <c r="L18" s="11"/>
      <c r="N18" s="17">
        <f>'Исходные данные'!H29</f>
        <v>42198</v>
      </c>
      <c r="O18" s="16">
        <f>'Татнфт Зао'!F29</f>
        <v>1.8820059326769886E-2</v>
      </c>
      <c r="P18" s="16">
        <f>'МРСК СК'!F29</f>
        <v>6.4102783609190188E-3</v>
      </c>
      <c r="Q18" s="16">
        <f>Роснефть!F29</f>
        <v>2.178735418490723E-2</v>
      </c>
    </row>
    <row r="19" spans="1:17" x14ac:dyDescent="0.3">
      <c r="A19" s="17">
        <f>'Исходные данные'!H19</f>
        <v>42128</v>
      </c>
      <c r="B19" s="16">
        <f>'Татнфт Зао'!F19</f>
        <v>3.6605833202479947E-2</v>
      </c>
      <c r="C19" s="16">
        <f>'МРСК СК'!F19</f>
        <v>5.1458297275475406E-2</v>
      </c>
      <c r="D19" s="16">
        <f>Роснефть!F19</f>
        <v>1.1435341202924476E-2</v>
      </c>
      <c r="G19" s="11" t="s">
        <v>29</v>
      </c>
      <c r="H19" s="11">
        <v>0.61186753725731258</v>
      </c>
      <c r="J19" s="11" t="s">
        <v>29</v>
      </c>
      <c r="K19" s="11">
        <v>1.8251085756866186</v>
      </c>
      <c r="L19" s="11"/>
      <c r="N19" s="17">
        <f>'Исходные данные'!H30</f>
        <v>42205</v>
      </c>
      <c r="O19" s="16">
        <f>'Татнфт Зао'!F30</f>
        <v>-5.9174402706246756E-2</v>
      </c>
      <c r="P19" s="16">
        <f>'МРСК СК'!F30</f>
        <v>-4.2420715883952138E-2</v>
      </c>
      <c r="Q19" s="16">
        <f>Роснефть!F30</f>
        <v>-5.0386264846907933E-2</v>
      </c>
    </row>
    <row r="20" spans="1:17" x14ac:dyDescent="0.3">
      <c r="A20" s="17">
        <f>'Исходные данные'!H20</f>
        <v>42135</v>
      </c>
      <c r="B20" s="16">
        <f>'Татнфт Зао'!F20</f>
        <v>-2.1836020527383426E-2</v>
      </c>
      <c r="C20" s="16">
        <f>'МРСК СК'!F20</f>
        <v>2.1706278581863074E-2</v>
      </c>
      <c r="D20" s="16">
        <f>Роснефть!F20</f>
        <v>-7.7384793215982423E-3</v>
      </c>
      <c r="G20" s="11" t="s">
        <v>30</v>
      </c>
      <c r="H20" s="11">
        <v>0.32323653070543812</v>
      </c>
      <c r="J20" s="11" t="s">
        <v>30</v>
      </c>
      <c r="K20" s="11">
        <v>0.48079735879687346</v>
      </c>
      <c r="L20" s="11"/>
      <c r="N20" s="17">
        <f>'Исходные данные'!H31</f>
        <v>42212</v>
      </c>
      <c r="O20" s="16">
        <f>'Татнфт Зао'!F31</f>
        <v>8.2129251608862266E-2</v>
      </c>
      <c r="P20" s="16">
        <f>'МРСК СК'!F31</f>
        <v>0</v>
      </c>
      <c r="Q20" s="16">
        <f>Роснефть!F31</f>
        <v>7.0442409700536182E-2</v>
      </c>
    </row>
    <row r="21" spans="1:17" x14ac:dyDescent="0.3">
      <c r="A21" s="17">
        <f>'Исходные данные'!H21</f>
        <v>42142</v>
      </c>
      <c r="B21" s="16">
        <f>'Татнфт Зао'!F21</f>
        <v>1.9690274057479439E-2</v>
      </c>
      <c r="C21" s="16">
        <f>'МРСК СК'!F21</f>
        <v>5.6647035664652005E-2</v>
      </c>
      <c r="D21" s="16">
        <f>Роснефть!F21</f>
        <v>-2.976468865124365E-2</v>
      </c>
      <c r="G21" s="11" t="s">
        <v>31</v>
      </c>
      <c r="H21" s="11">
        <v>-0.10659193458377621</v>
      </c>
      <c r="J21" s="11" t="s">
        <v>31</v>
      </c>
      <c r="K21" s="11">
        <v>-0.1431008436406733</v>
      </c>
      <c r="L21" s="11"/>
      <c r="N21" s="17">
        <f>'Исходные данные'!H32</f>
        <v>42219</v>
      </c>
      <c r="O21" s="16">
        <f>'Татнфт Зао'!F32</f>
        <v>8.0838516604900858E-3</v>
      </c>
      <c r="P21" s="16">
        <f>'МРСК СК'!F32</f>
        <v>0</v>
      </c>
      <c r="Q21" s="16">
        <f>Роснефть!F32</f>
        <v>-4.8703113738880208E-3</v>
      </c>
    </row>
    <row r="22" spans="1:17" x14ac:dyDescent="0.3">
      <c r="A22" s="17">
        <f>'Исходные данные'!H22</f>
        <v>42149</v>
      </c>
      <c r="B22" s="16">
        <f>'Татнфт Зао'!F22</f>
        <v>-7.6908167451348999E-2</v>
      </c>
      <c r="C22" s="16">
        <f>'МРСК СК'!F22</f>
        <v>-8.7336799687545534E-3</v>
      </c>
      <c r="D22" s="16">
        <f>Роснефть!F22</f>
        <v>-6.5739722483205282E-2</v>
      </c>
      <c r="G22" s="11" t="s">
        <v>32</v>
      </c>
      <c r="H22" s="11">
        <v>0.2166445961216619</v>
      </c>
      <c r="J22" s="11" t="s">
        <v>32</v>
      </c>
      <c r="K22" s="11">
        <v>0.33769651515620019</v>
      </c>
      <c r="L22" s="11"/>
      <c r="N22" s="17">
        <f>'Исходные данные'!H33</f>
        <v>42226</v>
      </c>
      <c r="O22" s="16">
        <f>'Татнфт Зао'!F33</f>
        <v>3.2652003652126067E-2</v>
      </c>
      <c r="P22" s="16">
        <f>'МРСК СК'!F33</f>
        <v>-1.3423020332140661E-2</v>
      </c>
      <c r="Q22" s="16">
        <f>Роснефть!F33</f>
        <v>4.5844385584193646E-2</v>
      </c>
    </row>
    <row r="23" spans="1:17" x14ac:dyDescent="0.3">
      <c r="A23" s="17">
        <f>'Исходные данные'!H23</f>
        <v>42156</v>
      </c>
      <c r="B23" s="16">
        <f>'Татнфт Зао'!F23</f>
        <v>7.1274349733092809E-2</v>
      </c>
      <c r="C23" s="16">
        <f>'МРСК СК'!F23</f>
        <v>-4.1797128678461588E-2</v>
      </c>
      <c r="D23" s="16">
        <f>Роснефть!F23</f>
        <v>1.1683616708486156E-2</v>
      </c>
      <c r="G23" s="11" t="s">
        <v>33</v>
      </c>
      <c r="H23" s="11">
        <v>1.1817232635383765</v>
      </c>
      <c r="J23" s="11" t="s">
        <v>33</v>
      </c>
      <c r="K23" s="11">
        <v>0.929962034472122</v>
      </c>
      <c r="L23" s="11"/>
      <c r="N23" s="17">
        <f>'Исходные данные'!H34</f>
        <v>42233</v>
      </c>
      <c r="O23" s="16">
        <f>'Татнфт Зао'!F34</f>
        <v>-6.8447763814690768E-2</v>
      </c>
      <c r="P23" s="16">
        <f>'МРСК СК'!F34</f>
        <v>-5.2004784990314586E-2</v>
      </c>
      <c r="Q23" s="16">
        <f>Роснефть!F34</f>
        <v>-4.7118812264754839E-2</v>
      </c>
    </row>
    <row r="24" spans="1:17" x14ac:dyDescent="0.3">
      <c r="A24" s="17">
        <f>'Исходные данные'!H24</f>
        <v>42163</v>
      </c>
      <c r="B24" s="16">
        <f>'Татнфт Зао'!F24</f>
        <v>-1.3382601866285409E-2</v>
      </c>
      <c r="C24" s="16">
        <f>'МРСК СК'!F24</f>
        <v>3.044142381228273E-3</v>
      </c>
      <c r="D24" s="16">
        <f>Роснефть!F24</f>
        <v>3.5069471995868622E-2</v>
      </c>
      <c r="G24" s="11" t="s">
        <v>34</v>
      </c>
      <c r="H24" s="11">
        <v>266</v>
      </c>
      <c r="J24" s="11" t="s">
        <v>34</v>
      </c>
      <c r="K24" s="11">
        <v>266</v>
      </c>
      <c r="L24" s="11"/>
      <c r="N24" s="17">
        <f>'Исходные данные'!H35</f>
        <v>42240</v>
      </c>
      <c r="O24" s="16">
        <f>'Татнфт Зао'!F35</f>
        <v>6.3984893799792705E-2</v>
      </c>
      <c r="P24" s="16">
        <f>'МРСК СК'!F35</f>
        <v>7.0922283094918366E-3</v>
      </c>
      <c r="Q24" s="16">
        <f>Роснефть!F35</f>
        <v>4.6104510524483021E-2</v>
      </c>
    </row>
    <row r="25" spans="1:17" ht="15" thickBot="1" x14ac:dyDescent="0.35">
      <c r="A25" s="17">
        <f>'Исходные данные'!H25</f>
        <v>42170</v>
      </c>
      <c r="B25" s="16">
        <f>'Татнфт Зао'!F25</f>
        <v>-2.2136098819073038E-2</v>
      </c>
      <c r="C25" s="16">
        <f>'МРСК СК'!F25</f>
        <v>-2.1506205220963505E-2</v>
      </c>
      <c r="D25" s="16">
        <f>Роснефть!F25</f>
        <v>1.9386713800190084E-2</v>
      </c>
      <c r="G25" s="12" t="s">
        <v>58</v>
      </c>
      <c r="H25" s="12">
        <v>5.2318123295478991E-3</v>
      </c>
      <c r="J25" s="12" t="s">
        <v>58</v>
      </c>
      <c r="K25" s="12">
        <v>6.4100749004280186E-3</v>
      </c>
      <c r="L25" s="11"/>
      <c r="N25" s="17">
        <f>'Исходные данные'!H36</f>
        <v>42247</v>
      </c>
      <c r="O25" s="16">
        <f>'Татнфт Зао'!F36</f>
        <v>-2.6219336545944202E-2</v>
      </c>
      <c r="P25" s="16">
        <f>'МРСК СК'!F36</f>
        <v>3.5273405179684406E-3</v>
      </c>
      <c r="Q25" s="16">
        <f>Роснефть!F36</f>
        <v>-8.15166527380831E-3</v>
      </c>
    </row>
    <row r="26" spans="1:17" x14ac:dyDescent="0.3">
      <c r="A26" s="17">
        <f>'Исходные данные'!H26</f>
        <v>42177</v>
      </c>
      <c r="B26" s="16">
        <f>'Татнфт Зао'!F26</f>
        <v>2.0956555334094719E-2</v>
      </c>
      <c r="C26" s="16">
        <f>'МРСК СК'!F26</f>
        <v>-6.2305497506361975E-3</v>
      </c>
      <c r="D26" s="16">
        <f>Роснефть!F26</f>
        <v>-8.3816486093110598E-2</v>
      </c>
      <c r="N26" s="17">
        <f>'Исходные данные'!H37</f>
        <v>42254</v>
      </c>
      <c r="O26" s="16">
        <f>'Татнфт Зао'!F37</f>
        <v>1.0765068891806298E-2</v>
      </c>
      <c r="P26" s="16">
        <f>'МРСК СК'!F37</f>
        <v>2.0906684819313643E-2</v>
      </c>
      <c r="Q26" s="16">
        <f>Роснефть!F37</f>
        <v>6.3233255059830743E-3</v>
      </c>
    </row>
    <row r="27" spans="1:17" ht="15" thickBot="1" x14ac:dyDescent="0.35">
      <c r="A27" s="17">
        <f>'Исходные данные'!H27</f>
        <v>42184</v>
      </c>
      <c r="B27" s="16">
        <f>'Татнфт Зао'!F27</f>
        <v>3.7024613146634001E-3</v>
      </c>
      <c r="C27" s="16">
        <f>'МРСК СК'!F27</f>
        <v>-2.2117805253618991E-2</v>
      </c>
      <c r="D27" s="16">
        <f>Роснефть!F27</f>
        <v>-6.5459539872807669E-3</v>
      </c>
      <c r="N27" s="17">
        <f>'Исходные данные'!H38</f>
        <v>42261</v>
      </c>
      <c r="O27" s="16">
        <f>'Татнфт Зао'!F38</f>
        <v>4.3802622658393055E-2</v>
      </c>
      <c r="P27" s="16">
        <f>'МРСК СК'!F38</f>
        <v>-4.2259809289882613E-2</v>
      </c>
      <c r="Q27" s="16">
        <f>Роснефть!F38</f>
        <v>4.0252495257415505E-2</v>
      </c>
    </row>
    <row r="28" spans="1:17" x14ac:dyDescent="0.3">
      <c r="A28" s="17">
        <f>'Исходные данные'!H28</f>
        <v>42191</v>
      </c>
      <c r="B28" s="16">
        <f>'Татнфт Зао'!F28</f>
        <v>-2.7763002586349114E-2</v>
      </c>
      <c r="C28" s="16">
        <f>'МРСК СК'!F28</f>
        <v>-6.4102783609190543E-3</v>
      </c>
      <c r="D28" s="16">
        <f>Роснефть!F28</f>
        <v>-6.1484603004524595E-3</v>
      </c>
      <c r="G28" s="154" t="s">
        <v>61</v>
      </c>
      <c r="H28" s="154"/>
      <c r="N28" s="17">
        <f>'Исходные данные'!H39</f>
        <v>42268</v>
      </c>
      <c r="O28" s="16">
        <f>'Татнфт Зао'!F39</f>
        <v>-4.7703797957211184E-2</v>
      </c>
      <c r="P28" s="16">
        <f>'МРСК СК'!F39</f>
        <v>-7.2202479734870201E-3</v>
      </c>
      <c r="Q28" s="16">
        <f>Роснефть!F39</f>
        <v>-7.1227509288367755E-2</v>
      </c>
    </row>
    <row r="29" spans="1:17" x14ac:dyDescent="0.3">
      <c r="A29" s="17">
        <f>'Исходные данные'!H29</f>
        <v>42198</v>
      </c>
      <c r="B29" s="16">
        <f>'Татнфт Зао'!F29</f>
        <v>1.8820059326769886E-2</v>
      </c>
      <c r="C29" s="16">
        <f>'МРСК СК'!F29</f>
        <v>6.4102783609190188E-3</v>
      </c>
      <c r="D29" s="16">
        <f>Роснефть!F29</f>
        <v>2.178735418490723E-2</v>
      </c>
      <c r="G29" s="11" t="s">
        <v>22</v>
      </c>
      <c r="H29" s="11">
        <v>3.0336184112808081E-3</v>
      </c>
      <c r="N29" s="17">
        <f>'Исходные данные'!H40</f>
        <v>42275</v>
      </c>
      <c r="O29" s="16">
        <f>'Татнфт Зао'!F40</f>
        <v>-2.023594592083627E-2</v>
      </c>
      <c r="P29" s="16">
        <f>'МРСК СК'!F40</f>
        <v>-2.5689486115311012E-2</v>
      </c>
      <c r="Q29" s="16">
        <f>Роснефть!F40</f>
        <v>-1.6067998971819625E-2</v>
      </c>
    </row>
    <row r="30" spans="1:17" x14ac:dyDescent="0.3">
      <c r="A30" s="17">
        <f>'Исходные данные'!H30</f>
        <v>42205</v>
      </c>
      <c r="B30" s="16">
        <f>'Татнфт Зао'!F30</f>
        <v>-5.9174402706246756E-2</v>
      </c>
      <c r="C30" s="16">
        <f>'МРСК СК'!F30</f>
        <v>-4.2420715883952138E-2</v>
      </c>
      <c r="D30" s="16">
        <f>Роснефть!F30</f>
        <v>-5.0386264846907933E-2</v>
      </c>
      <c r="G30" s="11" t="s">
        <v>23</v>
      </c>
      <c r="H30" s="11">
        <v>2.3225228021475351E-3</v>
      </c>
      <c r="N30" s="17">
        <f>'Исходные данные'!H42</f>
        <v>42289</v>
      </c>
      <c r="O30" s="16">
        <f>'Татнфт Зао'!F42</f>
        <v>-1.5128881596300089E-2</v>
      </c>
      <c r="P30" s="16">
        <f>'МРСК СК'!F42</f>
        <v>-1.1090686694158284E-2</v>
      </c>
      <c r="Q30" s="16">
        <f>Роснефть!F42</f>
        <v>-5.2279390513210844E-2</v>
      </c>
    </row>
    <row r="31" spans="1:17" x14ac:dyDescent="0.3">
      <c r="A31" s="17">
        <f>'Исходные данные'!H31</f>
        <v>42212</v>
      </c>
      <c r="B31" s="16">
        <f>'Татнфт Зао'!F31</f>
        <v>8.2129251608862266E-2</v>
      </c>
      <c r="C31" s="16">
        <f>'МРСК СК'!F31</f>
        <v>0</v>
      </c>
      <c r="D31" s="16">
        <f>Роснефть!F31</f>
        <v>7.0442409700536182E-2</v>
      </c>
      <c r="G31" s="11" t="s">
        <v>24</v>
      </c>
      <c r="H31" s="11">
        <v>6.2521983184323654E-4</v>
      </c>
      <c r="N31" s="17">
        <f>'Исходные данные'!H43</f>
        <v>42296</v>
      </c>
      <c r="O31" s="16">
        <f>'Татнфт Зао'!F43</f>
        <v>1.7528402843591095E-2</v>
      </c>
      <c r="P31" s="16">
        <f>'МРСК СК'!F43</f>
        <v>4.0078223567410524E-2</v>
      </c>
      <c r="Q31" s="16">
        <f>Роснефть!F43</f>
        <v>3.9455514419913608E-4</v>
      </c>
    </row>
    <row r="32" spans="1:17" x14ac:dyDescent="0.3">
      <c r="A32" s="17">
        <f>'Исходные данные'!H32</f>
        <v>42219</v>
      </c>
      <c r="B32" s="16">
        <f>'Татнфт Зао'!F32</f>
        <v>8.0838516604900858E-3</v>
      </c>
      <c r="C32" s="16">
        <f>'МРСК СК'!F32</f>
        <v>0</v>
      </c>
      <c r="D32" s="16">
        <f>Роснефть!F32</f>
        <v>-4.8703113738880208E-3</v>
      </c>
      <c r="G32" s="11" t="s">
        <v>25</v>
      </c>
      <c r="H32" s="11" t="e">
        <v>#N/A</v>
      </c>
      <c r="N32" s="17">
        <f>'Исходные данные'!H44</f>
        <v>42303</v>
      </c>
      <c r="O32" s="16">
        <f>'Татнфт Зао'!F44</f>
        <v>-1.5092348045709806E-2</v>
      </c>
      <c r="P32" s="16">
        <f>'МРСК СК'!F44</f>
        <v>-5.5059777183027431E-2</v>
      </c>
      <c r="Q32" s="16">
        <f>Роснефть!F44</f>
        <v>1.798328369333033E-2</v>
      </c>
    </row>
    <row r="33" spans="1:17" x14ac:dyDescent="0.3">
      <c r="A33" s="17">
        <f>'Исходные данные'!H33</f>
        <v>42226</v>
      </c>
      <c r="B33" s="16">
        <f>'Татнфт Зао'!F33</f>
        <v>3.2652003652126067E-2</v>
      </c>
      <c r="C33" s="16">
        <f>'МРСК СК'!F33</f>
        <v>-1.3423020332140661E-2</v>
      </c>
      <c r="D33" s="16">
        <f>Роснефть!F33</f>
        <v>4.5844385584193646E-2</v>
      </c>
      <c r="G33" s="11" t="s">
        <v>26</v>
      </c>
      <c r="H33" s="11">
        <v>3.7879200576143808E-2</v>
      </c>
      <c r="N33" s="17">
        <f>'Исходные данные'!H45</f>
        <v>42310</v>
      </c>
      <c r="O33" s="16">
        <f>'Татнфт Зао'!F45</f>
        <v>5.675281659244942E-2</v>
      </c>
      <c r="P33" s="16">
        <f>'МРСК СК'!F45</f>
        <v>1.1257154524634468E-2</v>
      </c>
      <c r="Q33" s="16">
        <f>Роснефть!F45</f>
        <v>2.5438877756947656E-2</v>
      </c>
    </row>
    <row r="34" spans="1:17" x14ac:dyDescent="0.3">
      <c r="A34" s="17">
        <f>'Исходные данные'!H34</f>
        <v>42233</v>
      </c>
      <c r="B34" s="16">
        <f>'Татнфт Зао'!F34</f>
        <v>-6.8447763814690768E-2</v>
      </c>
      <c r="C34" s="16">
        <f>'МРСК СК'!F34</f>
        <v>-5.2004784990314586E-2</v>
      </c>
      <c r="D34" s="16">
        <f>Роснефть!F34</f>
        <v>-4.7118812264754839E-2</v>
      </c>
      <c r="G34" s="11" t="s">
        <v>27</v>
      </c>
      <c r="H34" s="11">
        <v>1.4348338362877332E-3</v>
      </c>
      <c r="N34" s="17">
        <f>'Исходные данные'!H46</f>
        <v>42317</v>
      </c>
      <c r="O34" s="16">
        <f>'Татнфт Зао'!F46</f>
        <v>-3.6580523362737878E-2</v>
      </c>
      <c r="P34" s="16">
        <f>'МРСК СК'!F46</f>
        <v>-6.5534041379072816E-2</v>
      </c>
      <c r="Q34" s="16">
        <f>Роснефть!F46</f>
        <v>-1.5415663542059865E-2</v>
      </c>
    </row>
    <row r="35" spans="1:17" x14ac:dyDescent="0.3">
      <c r="A35" s="17">
        <f>'Исходные данные'!H35</f>
        <v>42240</v>
      </c>
      <c r="B35" s="16">
        <f>'Татнфт Зао'!F35</f>
        <v>6.3984893799792705E-2</v>
      </c>
      <c r="C35" s="16">
        <f>'МРСК СК'!F35</f>
        <v>7.0922283094918366E-3</v>
      </c>
      <c r="D35" s="16">
        <f>Роснефть!F35</f>
        <v>4.6104510524483021E-2</v>
      </c>
      <c r="G35" s="11" t="s">
        <v>28</v>
      </c>
      <c r="H35" s="11">
        <v>1.3891471732773231</v>
      </c>
      <c r="N35" s="17">
        <f>'Исходные данные'!H47</f>
        <v>42324</v>
      </c>
      <c r="O35" s="16">
        <f>'Татнфт Зао'!F47</f>
        <v>4.1882534780169289E-2</v>
      </c>
      <c r="P35" s="16">
        <f>'МРСК СК'!F47</f>
        <v>1.9724505347778573E-2</v>
      </c>
      <c r="Q35" s="16">
        <f>Роснефть!F47</f>
        <v>4.5735106774836679E-2</v>
      </c>
    </row>
    <row r="36" spans="1:17" x14ac:dyDescent="0.3">
      <c r="A36" s="17">
        <f>'Исходные данные'!H36</f>
        <v>42247</v>
      </c>
      <c r="B36" s="16">
        <f>'Татнфт Зао'!F36</f>
        <v>-2.6219336545944202E-2</v>
      </c>
      <c r="C36" s="16">
        <f>'МРСК СК'!F36</f>
        <v>3.5273405179684406E-3</v>
      </c>
      <c r="D36" s="16">
        <f>Роснефть!F36</f>
        <v>-8.15166527380831E-3</v>
      </c>
      <c r="G36" s="11" t="s">
        <v>29</v>
      </c>
      <c r="H36" s="11">
        <v>0.41670841848634932</v>
      </c>
      <c r="N36" s="17">
        <f>'Исходные данные'!H48</f>
        <v>42331</v>
      </c>
      <c r="O36" s="16">
        <f>'Татнфт Зао'!F48</f>
        <v>-3.7718340779398687E-2</v>
      </c>
      <c r="P36" s="16">
        <f>'МРСК СК'!F48</f>
        <v>-1.5748356968139282E-2</v>
      </c>
      <c r="Q36" s="16">
        <f>Роснефть!F48</f>
        <v>-1.737245686671458E-2</v>
      </c>
    </row>
    <row r="37" spans="1:17" x14ac:dyDescent="0.3">
      <c r="A37" s="17">
        <f>'Исходные данные'!H37</f>
        <v>42254</v>
      </c>
      <c r="B37" s="16">
        <f>'Татнфт Зао'!F37</f>
        <v>1.0765068891806298E-2</v>
      </c>
      <c r="C37" s="16">
        <f>'МРСК СК'!F37</f>
        <v>2.0906684819313643E-2</v>
      </c>
      <c r="D37" s="16">
        <f>Роснефть!F37</f>
        <v>6.3233255059830743E-3</v>
      </c>
      <c r="G37" s="11" t="s">
        <v>30</v>
      </c>
      <c r="H37" s="11">
        <v>0.23683977259698452</v>
      </c>
      <c r="N37" s="17">
        <f>'Исходные данные'!H49</f>
        <v>42338</v>
      </c>
      <c r="O37" s="16">
        <f>'Татнфт Зао'!F49</f>
        <v>-7.6782962603024696E-2</v>
      </c>
      <c r="P37" s="16">
        <f>'МРСК СК'!F49</f>
        <v>0</v>
      </c>
      <c r="Q37" s="16">
        <f>Роснефть!F49</f>
        <v>-6.4488808229604358E-2</v>
      </c>
    </row>
    <row r="38" spans="1:17" x14ac:dyDescent="0.3">
      <c r="A38" s="17">
        <f>'Исходные данные'!H38</f>
        <v>42261</v>
      </c>
      <c r="B38" s="16">
        <f>'Татнфт Зао'!F38</f>
        <v>4.3802622658393055E-2</v>
      </c>
      <c r="C38" s="16">
        <f>'МРСК СК'!F38</f>
        <v>-4.2259809289882613E-2</v>
      </c>
      <c r="D38" s="16">
        <f>Роснефть!F38</f>
        <v>4.0252495257415505E-2</v>
      </c>
      <c r="G38" s="11" t="s">
        <v>31</v>
      </c>
      <c r="H38" s="11">
        <v>-0.10747305041611012</v>
      </c>
      <c r="N38" s="17">
        <f>'Исходные данные'!H50</f>
        <v>42345</v>
      </c>
      <c r="O38" s="16">
        <f>'Татнфт Зао'!F50</f>
        <v>-6.4308903302904025E-3</v>
      </c>
      <c r="P38" s="16">
        <f>'МРСК СК'!F50</f>
        <v>-1.1976191046715762E-2</v>
      </c>
      <c r="Q38" s="16">
        <f>Роснефть!F50</f>
        <v>-2.6598384469647317E-2</v>
      </c>
    </row>
    <row r="39" spans="1:17" x14ac:dyDescent="0.3">
      <c r="A39" s="17">
        <f>'Исходные данные'!H39</f>
        <v>42268</v>
      </c>
      <c r="B39" s="16">
        <f>'Татнфт Зао'!F39</f>
        <v>-4.7703797957211184E-2</v>
      </c>
      <c r="C39" s="16">
        <f>'МРСК СК'!F39</f>
        <v>-7.2202479734870201E-3</v>
      </c>
      <c r="D39" s="16">
        <f>Роснефть!F39</f>
        <v>-7.1227509288367755E-2</v>
      </c>
      <c r="G39" s="11" t="s">
        <v>32</v>
      </c>
      <c r="H39" s="11">
        <v>0.12936672218087439</v>
      </c>
      <c r="N39" s="17">
        <f>'Исходные данные'!H51</f>
        <v>42352</v>
      </c>
      <c r="O39" s="16">
        <f>'Татнфт Зао'!F51</f>
        <v>-2.2839491969822791E-2</v>
      </c>
      <c r="P39" s="16">
        <f>'МРСК СК'!F51</f>
        <v>0</v>
      </c>
      <c r="Q39" s="16">
        <f>Роснефть!F51</f>
        <v>2.3810648693718607E-2</v>
      </c>
    </row>
    <row r="40" spans="1:17" x14ac:dyDescent="0.3">
      <c r="A40" s="17">
        <f>'Исходные данные'!H40</f>
        <v>42275</v>
      </c>
      <c r="B40" s="16">
        <f>'Татнфт Зао'!F40</f>
        <v>-2.023594592083627E-2</v>
      </c>
      <c r="C40" s="16">
        <f>'МРСК СК'!F40</f>
        <v>-2.5689486115311012E-2</v>
      </c>
      <c r="D40" s="16">
        <f>Роснефть!F40</f>
        <v>-1.6067998971819625E-2</v>
      </c>
      <c r="G40" s="11" t="s">
        <v>33</v>
      </c>
      <c r="H40" s="11">
        <v>0.8069424974006949</v>
      </c>
      <c r="N40" s="17">
        <f>'Исходные данные'!H52</f>
        <v>42359</v>
      </c>
      <c r="O40" s="16">
        <f>'Татнфт Зао'!F52</f>
        <v>2.8949818104388316E-2</v>
      </c>
      <c r="P40" s="16">
        <f>'МРСК СК'!F52</f>
        <v>-1.6194685919980606E-2</v>
      </c>
      <c r="Q40" s="16">
        <f>Роснефть!F52</f>
        <v>-1.9938229710110462E-2</v>
      </c>
    </row>
    <row r="41" spans="1:17" x14ac:dyDescent="0.3">
      <c r="A41" s="17">
        <f>'Исходные данные'!H41</f>
        <v>42282</v>
      </c>
      <c r="B41" s="16">
        <f>'Татнфт Зао'!F41</f>
        <v>0.10153068831408307</v>
      </c>
      <c r="C41" s="16">
        <f>'МРСК СК'!F41</f>
        <v>1.1090686694158138E-2</v>
      </c>
      <c r="D41" s="16">
        <f>Роснефть!F41</f>
        <v>0.12936672218087439</v>
      </c>
      <c r="G41" s="11" t="s">
        <v>34</v>
      </c>
      <c r="H41" s="11">
        <v>266</v>
      </c>
      <c r="N41" s="17">
        <f>'Исходные данные'!H53</f>
        <v>42366</v>
      </c>
      <c r="O41" s="16">
        <f>'Татнфт Зао'!F53</f>
        <v>1.8110105759223297E-2</v>
      </c>
      <c r="P41" s="16">
        <f>'МРСК СК'!F53</f>
        <v>2.0202707317519469E-2</v>
      </c>
      <c r="Q41" s="16">
        <f>Роснефть!F53</f>
        <v>2.9858945996858319E-2</v>
      </c>
    </row>
    <row r="42" spans="1:17" ht="15" thickBot="1" x14ac:dyDescent="0.35">
      <c r="A42" s="17">
        <f>'Исходные данные'!H42</f>
        <v>42289</v>
      </c>
      <c r="B42" s="16">
        <f>'Татнфт Зао'!F42</f>
        <v>-1.5128881596300089E-2</v>
      </c>
      <c r="C42" s="16">
        <f>'МРСК СК'!F42</f>
        <v>-1.1090686694158284E-2</v>
      </c>
      <c r="D42" s="16">
        <f>Роснефть!F42</f>
        <v>-5.2279390513210844E-2</v>
      </c>
      <c r="G42" s="12" t="s">
        <v>58</v>
      </c>
      <c r="H42" s="12">
        <v>4.5729458598192359E-3</v>
      </c>
      <c r="N42" s="17">
        <f>'Исходные данные'!H54</f>
        <v>42373</v>
      </c>
      <c r="O42" s="16">
        <f>'Татнфт Зао'!F54</f>
        <v>-5.0505157860685915E-3</v>
      </c>
      <c r="P42" s="16">
        <f>'МРСК СК'!F54</f>
        <v>1.1928570865273812E-2</v>
      </c>
      <c r="Q42" s="16">
        <f>Роснефть!F54</f>
        <v>-3.362012461734606E-3</v>
      </c>
    </row>
    <row r="43" spans="1:17" x14ac:dyDescent="0.3">
      <c r="A43" s="17">
        <f>'Исходные данные'!H43</f>
        <v>42296</v>
      </c>
      <c r="B43" s="16">
        <f>'Татнфт Зао'!F43</f>
        <v>1.7528402843591095E-2</v>
      </c>
      <c r="C43" s="16">
        <f>'МРСК СК'!F43</f>
        <v>4.0078223567410524E-2</v>
      </c>
      <c r="D43" s="16">
        <f>Роснефть!F43</f>
        <v>3.9455514419913608E-4</v>
      </c>
      <c r="N43" s="17">
        <f>'Исходные данные'!H58</f>
        <v>42401</v>
      </c>
      <c r="O43" s="16">
        <f>'Татнфт Зао'!F58</f>
        <v>-1.25955580876175E-2</v>
      </c>
      <c r="P43" s="16">
        <f>'МРСК СК'!F58</f>
        <v>8.0972102326193028E-3</v>
      </c>
      <c r="Q43" s="16">
        <f>Роснефть!F58</f>
        <v>3.2854940671520165E-2</v>
      </c>
    </row>
    <row r="44" spans="1:17" x14ac:dyDescent="0.3">
      <c r="A44" s="17">
        <f>'Исходные данные'!H44</f>
        <v>42303</v>
      </c>
      <c r="B44" s="16">
        <f>'Татнфт Зао'!F44</f>
        <v>-1.5092348045709806E-2</v>
      </c>
      <c r="C44" s="16">
        <f>'МРСК СК'!F44</f>
        <v>-5.5059777183027431E-2</v>
      </c>
      <c r="D44" s="16">
        <f>Роснефть!F44</f>
        <v>1.798328369333033E-2</v>
      </c>
      <c r="N44" s="17">
        <f>'Исходные данные'!H59</f>
        <v>42408</v>
      </c>
      <c r="O44" s="16">
        <f>'Татнфт Зао'!F59</f>
        <v>-2.720844987290786E-2</v>
      </c>
      <c r="P44" s="16">
        <f>'МРСК СК'!F59</f>
        <v>-1.2170535620255179E-2</v>
      </c>
      <c r="Q44" s="16">
        <f>Роснефть!F59</f>
        <v>-3.929885508037205E-2</v>
      </c>
    </row>
    <row r="45" spans="1:17" x14ac:dyDescent="0.3">
      <c r="A45" s="17">
        <f>'Исходные данные'!H45</f>
        <v>42310</v>
      </c>
      <c r="B45" s="16">
        <f>'Татнфт Зао'!F45</f>
        <v>5.675281659244942E-2</v>
      </c>
      <c r="C45" s="16">
        <f>'МРСК СК'!F45</f>
        <v>1.1257154524634468E-2</v>
      </c>
      <c r="D45" s="16">
        <f>Роснефть!F45</f>
        <v>2.5438877756947656E-2</v>
      </c>
      <c r="N45" s="17">
        <f>'Исходные данные'!H60</f>
        <v>42415</v>
      </c>
      <c r="O45" s="16">
        <f>'Татнфт Зао'!F60</f>
        <v>-2.860002205497322E-2</v>
      </c>
      <c r="P45" s="16">
        <f>'МРСК СК'!F60</f>
        <v>0</v>
      </c>
      <c r="Q45" s="16">
        <f>Роснефть!F60</f>
        <v>2.2825787858857461E-2</v>
      </c>
    </row>
    <row r="46" spans="1:17" x14ac:dyDescent="0.3">
      <c r="A46" s="17">
        <f>'Исходные данные'!H46</f>
        <v>42317</v>
      </c>
      <c r="B46" s="16">
        <f>'Татнфт Зао'!F46</f>
        <v>-3.6580523362737878E-2</v>
      </c>
      <c r="C46" s="16">
        <f>'МРСК СК'!F46</f>
        <v>-6.5534041379072816E-2</v>
      </c>
      <c r="D46" s="16">
        <f>Роснефть!F46</f>
        <v>-1.5415663542059865E-2</v>
      </c>
      <c r="N46" s="17">
        <f>'Исходные данные'!H61</f>
        <v>42422</v>
      </c>
      <c r="O46" s="16">
        <f>'Татнфт Зао'!F61</f>
        <v>7.0704984632965475E-3</v>
      </c>
      <c r="P46" s="16">
        <f>'МРСК СК'!F61</f>
        <v>-1.2320484388040624E-2</v>
      </c>
      <c r="Q46" s="16">
        <f>Роснефть!F61</f>
        <v>2.2669422357358113E-2</v>
      </c>
    </row>
    <row r="47" spans="1:17" x14ac:dyDescent="0.3">
      <c r="A47" s="17">
        <f>'Исходные данные'!H47</f>
        <v>42324</v>
      </c>
      <c r="B47" s="16">
        <f>'Татнфт Зао'!F47</f>
        <v>4.1882534780169289E-2</v>
      </c>
      <c r="C47" s="16">
        <f>'МРСК СК'!F47</f>
        <v>1.9724505347778573E-2</v>
      </c>
      <c r="D47" s="16">
        <f>Роснефть!F47</f>
        <v>4.5735106774836679E-2</v>
      </c>
      <c r="N47" s="17">
        <f>'Исходные данные'!H62</f>
        <v>42429</v>
      </c>
      <c r="O47" s="16">
        <f>'Татнфт Зао'!F62</f>
        <v>8.7063564970749421E-2</v>
      </c>
      <c r="P47" s="16">
        <f>'МРСК СК'!F62</f>
        <v>1.639380977567657E-2</v>
      </c>
      <c r="Q47" s="16">
        <f>Роснефть!F62</f>
        <v>6.4748082658431225E-2</v>
      </c>
    </row>
    <row r="48" spans="1:17" x14ac:dyDescent="0.3">
      <c r="A48" s="17">
        <f>'Исходные данные'!H48</f>
        <v>42331</v>
      </c>
      <c r="B48" s="16">
        <f>'Татнфт Зао'!F48</f>
        <v>-3.7718340779398687E-2</v>
      </c>
      <c r="C48" s="16">
        <f>'МРСК СК'!F48</f>
        <v>-1.5748356968139282E-2</v>
      </c>
      <c r="D48" s="16">
        <f>Роснефть!F48</f>
        <v>-1.737245686671458E-2</v>
      </c>
      <c r="N48" s="17">
        <f>'Исходные данные'!H63</f>
        <v>42436</v>
      </c>
      <c r="O48" s="16">
        <f>'Татнфт Зао'!F63</f>
        <v>7.4349784875182116E-3</v>
      </c>
      <c r="P48" s="16">
        <f>'МРСК СК'!F63</f>
        <v>7.4398290053859326E-2</v>
      </c>
      <c r="Q48" s="16">
        <f>Роснефть!F63</f>
        <v>-2.1528533611009783E-3</v>
      </c>
    </row>
    <row r="49" spans="1:17" x14ac:dyDescent="0.3">
      <c r="A49" s="17">
        <f>'Исходные данные'!H49</f>
        <v>42338</v>
      </c>
      <c r="B49" s="16">
        <f>'Татнфт Зао'!F49</f>
        <v>-7.6782962603024696E-2</v>
      </c>
      <c r="C49" s="16">
        <f>'МРСК СК'!F49</f>
        <v>0</v>
      </c>
      <c r="D49" s="16">
        <f>Роснефть!F49</f>
        <v>-6.4488808229604358E-2</v>
      </c>
      <c r="N49" s="17">
        <f>'Исходные данные'!H64</f>
        <v>42443</v>
      </c>
      <c r="O49" s="16">
        <f>'Татнфт Зао'!F64</f>
        <v>3.6367644170874791E-2</v>
      </c>
      <c r="P49" s="16">
        <f>'МРСК СК'!F64</f>
        <v>-1.9048194970694474E-2</v>
      </c>
      <c r="Q49" s="16">
        <f>Роснефть!F64</f>
        <v>4.5215511896447395E-2</v>
      </c>
    </row>
    <row r="50" spans="1:17" x14ac:dyDescent="0.3">
      <c r="A50" s="17">
        <f>'Исходные данные'!H50</f>
        <v>42345</v>
      </c>
      <c r="B50" s="16">
        <f>'Татнфт Зао'!F50</f>
        <v>-6.4308903302904025E-3</v>
      </c>
      <c r="C50" s="16">
        <f>'МРСК СК'!F50</f>
        <v>-1.1976191046715762E-2</v>
      </c>
      <c r="D50" s="16">
        <f>Роснефть!F50</f>
        <v>-2.6598384469647317E-2</v>
      </c>
      <c r="N50" s="17">
        <f>'Исходные данные'!H66</f>
        <v>42457</v>
      </c>
      <c r="O50" s="16">
        <f>'Татнфт Зао'!F66</f>
        <v>2.0575397716455113E-2</v>
      </c>
      <c r="P50" s="16">
        <f>'МРСК СК'!F66</f>
        <v>-2.8675799976666309E-2</v>
      </c>
      <c r="Q50" s="16">
        <f>Роснефть!F66</f>
        <v>-8.906540816203113E-3</v>
      </c>
    </row>
    <row r="51" spans="1:17" x14ac:dyDescent="0.3">
      <c r="A51" s="17">
        <f>'Исходные данные'!H51</f>
        <v>42352</v>
      </c>
      <c r="B51" s="16">
        <f>'Татнфт Зао'!F51</f>
        <v>-2.2839491969822791E-2</v>
      </c>
      <c r="C51" s="16">
        <f>'МРСК СК'!F51</f>
        <v>0</v>
      </c>
      <c r="D51" s="16">
        <f>Роснефть!F51</f>
        <v>2.3810648693718607E-2</v>
      </c>
      <c r="N51" s="17">
        <f>'Исходные данные'!H69</f>
        <v>42478</v>
      </c>
      <c r="O51" s="16">
        <f>'Татнфт Зао'!F69</f>
        <v>-1.576658103301733E-2</v>
      </c>
      <c r="P51" s="16">
        <f>'МРСК СК'!F69</f>
        <v>6.8992871486951421E-2</v>
      </c>
      <c r="Q51" s="16">
        <f>Роснефть!F69</f>
        <v>3.9096535827901333E-2</v>
      </c>
    </row>
    <row r="52" spans="1:17" x14ac:dyDescent="0.3">
      <c r="A52" s="17">
        <f>'Исходные данные'!H52</f>
        <v>42359</v>
      </c>
      <c r="B52" s="16">
        <f>'Татнфт Зао'!F52</f>
        <v>2.8949818104388316E-2</v>
      </c>
      <c r="C52" s="16">
        <f>'МРСК СК'!F52</f>
        <v>-1.6194685919980606E-2</v>
      </c>
      <c r="D52" s="16">
        <f>Роснефть!F52</f>
        <v>-1.9938229710110462E-2</v>
      </c>
      <c r="N52" s="17">
        <f>'Исходные данные'!H71</f>
        <v>42492</v>
      </c>
      <c r="O52" s="16">
        <f>'Татнфт Зао'!F71</f>
        <v>-6.3414843172889659E-2</v>
      </c>
      <c r="P52" s="16">
        <f>'МРСК СК'!F71</f>
        <v>1.904819497069463E-2</v>
      </c>
      <c r="Q52" s="16">
        <f>Роснефть!F71</f>
        <v>-6.472847270049388E-2</v>
      </c>
    </row>
    <row r="53" spans="1:17" x14ac:dyDescent="0.3">
      <c r="A53" s="17">
        <f>'Исходные данные'!H53</f>
        <v>42366</v>
      </c>
      <c r="B53" s="16">
        <f>'Татнфт Зао'!F53</f>
        <v>1.8110105759223297E-2</v>
      </c>
      <c r="C53" s="16">
        <f>'МРСК СК'!F53</f>
        <v>2.0202707317519469E-2</v>
      </c>
      <c r="D53" s="16">
        <f>Роснефть!F53</f>
        <v>2.9858945996858319E-2</v>
      </c>
      <c r="N53" s="17">
        <f>'Исходные данные'!H72</f>
        <v>42499</v>
      </c>
      <c r="O53" s="16">
        <f>'Татнфт Зао'!F72</f>
        <v>1.842299957677607E-2</v>
      </c>
      <c r="P53" s="16">
        <f>'МРСК СК'!F72</f>
        <v>-6.309169193264721E-3</v>
      </c>
      <c r="Q53" s="16">
        <f>Роснефть!F72</f>
        <v>-1.9489606383523234E-2</v>
      </c>
    </row>
    <row r="54" spans="1:17" x14ac:dyDescent="0.3">
      <c r="A54" s="17">
        <f>'Исходные данные'!H54</f>
        <v>42373</v>
      </c>
      <c r="B54" s="16">
        <f>'Татнфт Зао'!F54</f>
        <v>-5.0505157860685915E-3</v>
      </c>
      <c r="C54" s="16">
        <f>'МРСК СК'!F54</f>
        <v>1.1928570865273812E-2</v>
      </c>
      <c r="D54" s="16">
        <f>Роснефть!F54</f>
        <v>-3.362012461734606E-3</v>
      </c>
      <c r="N54" s="17">
        <f>'Исходные данные'!H73</f>
        <v>42506</v>
      </c>
      <c r="O54" s="16">
        <f>'Татнфт Зао'!F73</f>
        <v>-3.8944635297572923E-2</v>
      </c>
      <c r="P54" s="16">
        <f>'МРСК СК'!F73</f>
        <v>-5.5298640196225754E-2</v>
      </c>
      <c r="Q54" s="16">
        <f>Роснефть!F73</f>
        <v>6.1795345726469043E-3</v>
      </c>
    </row>
    <row r="55" spans="1:17" x14ac:dyDescent="0.3">
      <c r="A55" s="17">
        <f>'Исходные данные'!H55</f>
        <v>42380</v>
      </c>
      <c r="B55" s="16">
        <f>'Татнфт Зао'!F55</f>
        <v>-0.10659193458377621</v>
      </c>
      <c r="C55" s="16">
        <f>'МРСК СК'!F55</f>
        <v>-3.6221263434318501E-2</v>
      </c>
      <c r="D55" s="16">
        <f>Роснефть!F55</f>
        <v>-8.3846817386666786E-2</v>
      </c>
      <c r="N55" s="17">
        <f>'Исходные данные'!H74</f>
        <v>42513</v>
      </c>
      <c r="O55" s="16">
        <f>'Татнфт Зао'!F74</f>
        <v>-1.122706259378344E-2</v>
      </c>
      <c r="P55" s="16">
        <f>'МРСК СК'!F74</f>
        <v>-1.0084119066625935E-2</v>
      </c>
      <c r="Q55" s="16">
        <f>Роснефть!F74</f>
        <v>-1.2553438779043018E-2</v>
      </c>
    </row>
    <row r="56" spans="1:17" x14ac:dyDescent="0.3">
      <c r="A56" s="17">
        <f>'Исходные данные'!H56</f>
        <v>42387</v>
      </c>
      <c r="B56" s="16">
        <f>'Татнфт Зао'!F56</f>
        <v>0.11885816795233634</v>
      </c>
      <c r="C56" s="16">
        <f>'МРСК СК'!F56</f>
        <v>-8.23049913651548E-3</v>
      </c>
      <c r="D56" s="16">
        <f>Роснефть!F56</f>
        <v>7.5891325945552174E-2</v>
      </c>
      <c r="N56" s="17">
        <f>'Исходные данные'!H75</f>
        <v>42520</v>
      </c>
      <c r="O56" s="16">
        <f>'Татнфт Зао'!F75</f>
        <v>1.2820688429061469E-2</v>
      </c>
      <c r="P56" s="16">
        <f>'МРСК СК'!F75</f>
        <v>-6.7796869853788038E-3</v>
      </c>
      <c r="Q56" s="16">
        <f>Роснефть!F75</f>
        <v>-1.8415567250996086E-2</v>
      </c>
    </row>
    <row r="57" spans="1:17" x14ac:dyDescent="0.3">
      <c r="A57" s="17">
        <f>'Исходные данные'!H57</f>
        <v>42394</v>
      </c>
      <c r="B57" s="16">
        <f>'Татнфт Зао'!F57</f>
        <v>5.9612764604328232E-2</v>
      </c>
      <c r="C57" s="16">
        <f>'МРСК СК'!F57</f>
        <v>1.639380977567657E-2</v>
      </c>
      <c r="D57" s="16">
        <f>Роснефть!F57</f>
        <v>8.4395471803163785E-2</v>
      </c>
      <c r="N57" s="17">
        <f>'Исходные данные'!H76</f>
        <v>42527</v>
      </c>
      <c r="O57" s="16">
        <f>'Татнфт Зао'!F76</f>
        <v>7.9302556759775645E-3</v>
      </c>
      <c r="P57" s="16">
        <f>'МРСК СК'!F76</f>
        <v>-6.3178901621531558E-2</v>
      </c>
      <c r="Q57" s="16">
        <f>Роснефть!F76</f>
        <v>7.0823337073727052E-2</v>
      </c>
    </row>
    <row r="58" spans="1:17" x14ac:dyDescent="0.3">
      <c r="A58" s="17">
        <f>'Исходные данные'!H58</f>
        <v>42401</v>
      </c>
      <c r="B58" s="16">
        <f>'Татнфт Зао'!F58</f>
        <v>-1.25955580876175E-2</v>
      </c>
      <c r="C58" s="16">
        <f>'МРСК СК'!F58</f>
        <v>8.0972102326193028E-3</v>
      </c>
      <c r="D58" s="16">
        <f>Роснефть!F58</f>
        <v>3.2854940671520165E-2</v>
      </c>
      <c r="N58" s="17">
        <f>'Исходные данные'!H77</f>
        <v>42534</v>
      </c>
      <c r="O58" s="16">
        <f>'Татнфт Зао'!F77</f>
        <v>2.665577506624698E-2</v>
      </c>
      <c r="P58" s="16">
        <f>'МРСК СК'!F77</f>
        <v>1.4388737452099452E-2</v>
      </c>
      <c r="Q58" s="16">
        <f>Роснефть!F77</f>
        <v>-5.2251824403311775E-2</v>
      </c>
    </row>
    <row r="59" spans="1:17" x14ac:dyDescent="0.3">
      <c r="A59" s="17">
        <f>'Исходные данные'!H59</f>
        <v>42408</v>
      </c>
      <c r="B59" s="16">
        <f>'Татнфт Зао'!F59</f>
        <v>-2.720844987290786E-2</v>
      </c>
      <c r="C59" s="16">
        <f>'МРСК СК'!F59</f>
        <v>-1.2170535620255179E-2</v>
      </c>
      <c r="D59" s="16">
        <f>Роснефть!F59</f>
        <v>-3.929885508037205E-2</v>
      </c>
      <c r="N59" s="17">
        <f>'Исходные данные'!H78</f>
        <v>42541</v>
      </c>
      <c r="O59" s="16">
        <f>'Татнфт Зао'!F78</f>
        <v>1.8441683419326569E-3</v>
      </c>
      <c r="P59" s="16">
        <f>'МРСК СК'!F78</f>
        <v>1.4184634991956381E-2</v>
      </c>
      <c r="Q59" s="16">
        <f>Роснефть!F78</f>
        <v>3.9742353754743547E-2</v>
      </c>
    </row>
    <row r="60" spans="1:17" x14ac:dyDescent="0.3">
      <c r="A60" s="17">
        <f>'Исходные данные'!H60</f>
        <v>42415</v>
      </c>
      <c r="B60" s="16">
        <f>'Татнфт Зао'!F60</f>
        <v>-2.860002205497322E-2</v>
      </c>
      <c r="C60" s="16">
        <f>'МРСК СК'!F60</f>
        <v>0</v>
      </c>
      <c r="D60" s="16">
        <f>Роснефть!F60</f>
        <v>2.2825787858857461E-2</v>
      </c>
      <c r="N60" s="17">
        <f>'Исходные данные'!H79</f>
        <v>42548</v>
      </c>
      <c r="O60" s="16">
        <f>'Татнфт Зао'!F79</f>
        <v>1.7804624633506686E-2</v>
      </c>
      <c r="P60" s="16">
        <f>'МРСК СК'!F79</f>
        <v>-2.4956731973867507E-2</v>
      </c>
      <c r="Q60" s="16">
        <f>Роснефть!F79</f>
        <v>-3.6030665011516053E-3</v>
      </c>
    </row>
    <row r="61" spans="1:17" x14ac:dyDescent="0.3">
      <c r="A61" s="17">
        <f>'Исходные данные'!H61</f>
        <v>42422</v>
      </c>
      <c r="B61" s="16">
        <f>'Татнфт Зао'!F61</f>
        <v>7.0704984632965475E-3</v>
      </c>
      <c r="C61" s="16">
        <f>'МРСК СК'!F61</f>
        <v>-1.2320484388040624E-2</v>
      </c>
      <c r="D61" s="16">
        <f>Роснефть!F61</f>
        <v>2.2669422357358113E-2</v>
      </c>
      <c r="N61" s="17">
        <f>'Исходные данные'!H80</f>
        <v>42555</v>
      </c>
      <c r="O61" s="16">
        <f>'Татнфт Зао'!F80</f>
        <v>-6.1265853002241064E-2</v>
      </c>
      <c r="P61" s="16">
        <f>'МРСК СК'!F80</f>
        <v>2.4956731973867458E-2</v>
      </c>
      <c r="Q61" s="16">
        <f>Роснефть!F80</f>
        <v>-2.2664290518726399E-2</v>
      </c>
    </row>
    <row r="62" spans="1:17" x14ac:dyDescent="0.3">
      <c r="A62" s="17">
        <f>'Исходные данные'!H62</f>
        <v>42429</v>
      </c>
      <c r="B62" s="16">
        <f>'Татнфт Зао'!F62</f>
        <v>8.7063564970749421E-2</v>
      </c>
      <c r="C62" s="16">
        <f>'МРСК СК'!F62</f>
        <v>1.639380977567657E-2</v>
      </c>
      <c r="D62" s="16">
        <f>Роснефть!F62</f>
        <v>6.4748082658431225E-2</v>
      </c>
      <c r="N62" s="17">
        <f>'Исходные данные'!H81</f>
        <v>42562</v>
      </c>
      <c r="O62" s="16">
        <f>'Татнфт Зао'!F81</f>
        <v>4.3307677504709124E-2</v>
      </c>
      <c r="P62" s="16">
        <f>'МРСК СК'!F81</f>
        <v>-3.5273405179682992E-3</v>
      </c>
      <c r="Q62" s="16">
        <f>Роснефть!F81</f>
        <v>3.0305349495328843E-2</v>
      </c>
    </row>
    <row r="63" spans="1:17" x14ac:dyDescent="0.3">
      <c r="A63" s="17">
        <f>'Исходные данные'!H63</f>
        <v>42436</v>
      </c>
      <c r="B63" s="16">
        <f>'Татнфт Зао'!F63</f>
        <v>7.4349784875182116E-3</v>
      </c>
      <c r="C63" s="16">
        <f>'МРСК СК'!F63</f>
        <v>7.4398290053859326E-2</v>
      </c>
      <c r="D63" s="16">
        <f>Роснефть!F63</f>
        <v>-2.1528533611009783E-3</v>
      </c>
      <c r="N63" s="17">
        <f>'Исходные данные'!H83</f>
        <v>42576</v>
      </c>
      <c r="O63" s="16">
        <f>'Татнфт Зао'!F83</f>
        <v>-4.8707771683857322E-3</v>
      </c>
      <c r="P63" s="16">
        <f>'МРСК СК'!F83</f>
        <v>7.3652909574765404E-2</v>
      </c>
      <c r="Q63" s="16">
        <f>Роснефть!F83</f>
        <v>-2.6676331777429042E-2</v>
      </c>
    </row>
    <row r="64" spans="1:17" x14ac:dyDescent="0.3">
      <c r="A64" s="17">
        <f>'Исходные данные'!H64</f>
        <v>42443</v>
      </c>
      <c r="B64" s="16">
        <f>'Татнфт Зао'!F64</f>
        <v>3.6367644170874791E-2</v>
      </c>
      <c r="C64" s="16">
        <f>'МРСК СК'!F64</f>
        <v>-1.9048194970694474E-2</v>
      </c>
      <c r="D64" s="16">
        <f>Роснефть!F64</f>
        <v>4.5215511896447395E-2</v>
      </c>
      <c r="N64" s="17">
        <f>'Исходные данные'!H84</f>
        <v>42583</v>
      </c>
      <c r="O64" s="16">
        <f>'Татнфт Зао'!F84</f>
        <v>3.4216512308206368E-2</v>
      </c>
      <c r="P64" s="16">
        <f>'МРСК СК'!F84</f>
        <v>-2.9629651306568496E-3</v>
      </c>
      <c r="Q64" s="16">
        <f>Роснефть!F84</f>
        <v>1.3427116585911631E-2</v>
      </c>
    </row>
    <row r="65" spans="1:17" x14ac:dyDescent="0.3">
      <c r="A65" s="17">
        <f>'Исходные данные'!H65</f>
        <v>42450</v>
      </c>
      <c r="B65" s="16">
        <f>'Татнфт Зао'!F65</f>
        <v>-4.2798534501165234E-2</v>
      </c>
      <c r="C65" s="16">
        <f>'МРСК СК'!F65</f>
        <v>8.4765266627710015E-2</v>
      </c>
      <c r="D65" s="16">
        <f>Роснефть!F65</f>
        <v>-3.5646060880296884E-2</v>
      </c>
      <c r="N65" s="17">
        <f>'Исходные данные'!H85</f>
        <v>42590</v>
      </c>
      <c r="O65" s="16">
        <f>'Татнфт Зао'!F85</f>
        <v>1.0598130991823284E-2</v>
      </c>
      <c r="P65" s="16">
        <f>'МРСК СК'!F85</f>
        <v>2.3461486678997966E-2</v>
      </c>
      <c r="Q65" s="16">
        <f>Роснефть!F85</f>
        <v>2.8755222235328538E-3</v>
      </c>
    </row>
    <row r="66" spans="1:17" x14ac:dyDescent="0.3">
      <c r="A66" s="17">
        <f>'Исходные данные'!H66</f>
        <v>42457</v>
      </c>
      <c r="B66" s="16">
        <f>'Татнфт Зао'!F66</f>
        <v>2.0575397716455113E-2</v>
      </c>
      <c r="C66" s="16">
        <f>'МРСК СК'!F66</f>
        <v>-2.8675799976666309E-2</v>
      </c>
      <c r="D66" s="16">
        <f>Роснефть!F66</f>
        <v>-8.906540816203113E-3</v>
      </c>
      <c r="N66" s="17">
        <f>'Исходные данные'!H86</f>
        <v>42597</v>
      </c>
      <c r="O66" s="16">
        <f>'Татнфт Зао'!F86</f>
        <v>-1.9465334788103236E-2</v>
      </c>
      <c r="P66" s="16">
        <f>'МРСК СК'!F86</f>
        <v>2.8943580263645565E-3</v>
      </c>
      <c r="Q66" s="16">
        <f>Роснефть!F86</f>
        <v>5.3550077958341942E-2</v>
      </c>
    </row>
    <row r="67" spans="1:17" x14ac:dyDescent="0.3">
      <c r="A67" s="17">
        <f>'Исходные данные'!H67</f>
        <v>42464</v>
      </c>
      <c r="B67" s="16">
        <f>'Татнфт Зао'!F67</f>
        <v>8.8093976687800973E-3</v>
      </c>
      <c r="C67" s="16">
        <f>'МРСК СК'!F67</f>
        <v>9.696170784279784E-2</v>
      </c>
      <c r="D67" s="16">
        <f>Роснефть!F67</f>
        <v>4.7558695250482258E-2</v>
      </c>
      <c r="N67" s="17">
        <f>'Исходные данные'!H87</f>
        <v>42604</v>
      </c>
      <c r="O67" s="16">
        <f>'Татнфт Зао'!F87</f>
        <v>5.9710810495001571E-3</v>
      </c>
      <c r="P67" s="16">
        <f>'МРСК СК'!F87</f>
        <v>-5.7971176843259579E-3</v>
      </c>
      <c r="Q67" s="16">
        <f>Роснефть!F87</f>
        <v>4.2881712365661932E-3</v>
      </c>
    </row>
    <row r="68" spans="1:17" x14ac:dyDescent="0.3">
      <c r="A68" s="17">
        <f>'Исходные данные'!H68</f>
        <v>42471</v>
      </c>
      <c r="B68" s="16">
        <f>'Татнфт Зао'!F68</f>
        <v>-3.0388883542462837E-2</v>
      </c>
      <c r="C68" s="16">
        <f>'МРСК СК'!F68</f>
        <v>0.10337835445383518</v>
      </c>
      <c r="D68" s="16">
        <f>Роснефть!F68</f>
        <v>-2.1557721074979105E-2</v>
      </c>
      <c r="N68" s="17">
        <f>'Исходные данные'!H88</f>
        <v>42611</v>
      </c>
      <c r="O68" s="16">
        <f>'Татнфт Зао'!F88</f>
        <v>-2.0199592047869502E-2</v>
      </c>
      <c r="P68" s="16">
        <f>'МРСК СК'!F88</f>
        <v>-2.6511125548331852E-2</v>
      </c>
      <c r="Q68" s="16">
        <f>Роснефть!F88</f>
        <v>-1.8559502793343851E-3</v>
      </c>
    </row>
    <row r="69" spans="1:17" x14ac:dyDescent="0.3">
      <c r="A69" s="17">
        <f>'Исходные данные'!H69</f>
        <v>42478</v>
      </c>
      <c r="B69" s="16">
        <f>'Татнфт Зао'!F69</f>
        <v>-1.576658103301733E-2</v>
      </c>
      <c r="C69" s="16">
        <f>'МРСК СК'!F69</f>
        <v>6.8992871486951421E-2</v>
      </c>
      <c r="D69" s="16">
        <f>Роснефть!F69</f>
        <v>3.9096535827901333E-2</v>
      </c>
      <c r="N69" s="17">
        <f>'Исходные данные'!H89</f>
        <v>42618</v>
      </c>
      <c r="O69" s="16">
        <f>'Татнфт Зао'!F89</f>
        <v>-6.2324713765636803E-4</v>
      </c>
      <c r="P69" s="16">
        <f>'МРСК СК'!F89</f>
        <v>4.380262265839284E-2</v>
      </c>
      <c r="Q69" s="16">
        <f>Роснефть!F89</f>
        <v>3.5101174795182002E-2</v>
      </c>
    </row>
    <row r="70" spans="1:17" x14ac:dyDescent="0.3">
      <c r="A70" s="17">
        <f>'Исходные данные'!H70</f>
        <v>42485</v>
      </c>
      <c r="B70" s="16">
        <f>'Татнфт Зао'!F70</f>
        <v>-5.8488249786685332E-3</v>
      </c>
      <c r="C70" s="16">
        <f>'МРСК СК'!F70</f>
        <v>-0.1431008436406733</v>
      </c>
      <c r="D70" s="16">
        <f>Роснефть!F70</f>
        <v>8.5924167128712606E-2</v>
      </c>
      <c r="N70" s="17">
        <f>'Исходные данные'!H90</f>
        <v>42625</v>
      </c>
      <c r="O70" s="16">
        <f>'Татнфт Зао'!F90</f>
        <v>-1.2862922447765426E-2</v>
      </c>
      <c r="P70" s="16">
        <f>'МРСК СК'!F90</f>
        <v>-1.7291497110060994E-2</v>
      </c>
      <c r="Q70" s="16">
        <f>Роснефть!F90</f>
        <v>-4.2862146505418686E-3</v>
      </c>
    </row>
    <row r="71" spans="1:17" x14ac:dyDescent="0.3">
      <c r="A71" s="17">
        <f>'Исходные данные'!H71</f>
        <v>42492</v>
      </c>
      <c r="B71" s="16">
        <f>'Татнфт Зао'!F71</f>
        <v>-6.3414843172889659E-2</v>
      </c>
      <c r="C71" s="16">
        <f>'МРСК СК'!F71</f>
        <v>1.904819497069463E-2</v>
      </c>
      <c r="D71" s="16">
        <f>Роснефть!F71</f>
        <v>-6.472847270049388E-2</v>
      </c>
      <c r="N71" s="17">
        <f>'Исходные данные'!H91</f>
        <v>42632</v>
      </c>
      <c r="O71" s="16">
        <f>'Татнфт Зао'!F91</f>
        <v>2.0471064107372886E-2</v>
      </c>
      <c r="P71" s="16">
        <f>'МРСК СК'!F91</f>
        <v>-2.9112102074584415E-3</v>
      </c>
      <c r="Q71" s="16">
        <f>Роснефть!F91</f>
        <v>-1.3391189090148482E-2</v>
      </c>
    </row>
    <row r="72" spans="1:17" x14ac:dyDescent="0.3">
      <c r="A72" s="17">
        <f>'Исходные данные'!H72</f>
        <v>42499</v>
      </c>
      <c r="B72" s="16">
        <f>'Татнфт Зао'!F72</f>
        <v>1.842299957677607E-2</v>
      </c>
      <c r="C72" s="16">
        <f>'МРСК СК'!F72</f>
        <v>-6.309169193264721E-3</v>
      </c>
      <c r="D72" s="16">
        <f>Роснефть!F72</f>
        <v>-1.9489606383523234E-2</v>
      </c>
      <c r="N72" s="17">
        <f>'Исходные данные'!H92</f>
        <v>42639</v>
      </c>
      <c r="O72" s="16">
        <f>'Татнфт Зао'!F92</f>
        <v>-9.3240768751232904E-3</v>
      </c>
      <c r="P72" s="16">
        <f>'МРСК СК'!F92</f>
        <v>2.8737609767356946E-2</v>
      </c>
      <c r="Q72" s="16">
        <f>Роснефть!F92</f>
        <v>-3.7923983704509091E-2</v>
      </c>
    </row>
    <row r="73" spans="1:17" x14ac:dyDescent="0.3">
      <c r="A73" s="17">
        <f>'Исходные данные'!H73</f>
        <v>42506</v>
      </c>
      <c r="B73" s="16">
        <f>'Татнфт Зао'!F73</f>
        <v>-3.8944635297572923E-2</v>
      </c>
      <c r="C73" s="16">
        <f>'МРСК СК'!F73</f>
        <v>-5.5298640196225754E-2</v>
      </c>
      <c r="D73" s="16">
        <f>Роснефть!F73</f>
        <v>6.1795345726469043E-3</v>
      </c>
      <c r="N73" s="17">
        <f>'Исходные данные'!H93</f>
        <v>42646</v>
      </c>
      <c r="O73" s="16">
        <f>'Татнфт Зао'!F93</f>
        <v>2.0399409281895101E-2</v>
      </c>
      <c r="P73" s="16">
        <f>'МРСК СК'!F93</f>
        <v>-2.8737609767356911E-2</v>
      </c>
      <c r="Q73" s="16">
        <f>Роснефть!F93</f>
        <v>-3.7995077127800417E-3</v>
      </c>
    </row>
    <row r="74" spans="1:17" x14ac:dyDescent="0.3">
      <c r="A74" s="17">
        <f>'Исходные данные'!H74</f>
        <v>42513</v>
      </c>
      <c r="B74" s="16">
        <f>'Татнфт Зао'!F74</f>
        <v>-1.122706259378344E-2</v>
      </c>
      <c r="C74" s="16">
        <f>'МРСК СК'!F74</f>
        <v>-1.0084119066625935E-2</v>
      </c>
      <c r="D74" s="16">
        <f>Роснефть!F74</f>
        <v>-1.2553438779043018E-2</v>
      </c>
      <c r="N74" s="17">
        <f>'Исходные данные'!H94</f>
        <v>42653</v>
      </c>
      <c r="O74" s="16">
        <f>'Татнфт Зао'!F94</f>
        <v>5.0354878659265309E-3</v>
      </c>
      <c r="P74" s="16">
        <f>'МРСК СК'!F94</f>
        <v>-3.5612071788876855E-2</v>
      </c>
      <c r="Q74" s="16">
        <f>Роснефть!F94</f>
        <v>3.5525415510949135E-2</v>
      </c>
    </row>
    <row r="75" spans="1:17" x14ac:dyDescent="0.3">
      <c r="A75" s="17">
        <f>'Исходные данные'!H75</f>
        <v>42520</v>
      </c>
      <c r="B75" s="16">
        <f>'Татнфт Зао'!F75</f>
        <v>1.2820688429061469E-2</v>
      </c>
      <c r="C75" s="16">
        <f>'МРСК СК'!F75</f>
        <v>-6.7796869853788038E-3</v>
      </c>
      <c r="D75" s="16">
        <f>Роснефть!F75</f>
        <v>-1.8415567250996086E-2</v>
      </c>
      <c r="N75" s="17">
        <f>'Исходные данные'!H95</f>
        <v>42660</v>
      </c>
      <c r="O75" s="16">
        <f>'Татнфт Зао'!F95</f>
        <v>8.4874713811850626E-3</v>
      </c>
      <c r="P75" s="16">
        <f>'МРСК СК'!F95</f>
        <v>-6.5546077897870994E-2</v>
      </c>
      <c r="Q75" s="16">
        <f>Роснефть!F95</f>
        <v>-2.7359724177315733E-2</v>
      </c>
    </row>
    <row r="76" spans="1:17" x14ac:dyDescent="0.3">
      <c r="A76" s="17">
        <f>'Исходные данные'!H76</f>
        <v>42527</v>
      </c>
      <c r="B76" s="16">
        <f>'Татнфт Зао'!F76</f>
        <v>7.9302556759775645E-3</v>
      </c>
      <c r="C76" s="16">
        <f>'МРСК СК'!F76</f>
        <v>-6.3178901621531558E-2</v>
      </c>
      <c r="D76" s="16">
        <f>Роснефть!F76</f>
        <v>7.0823337073727052E-2</v>
      </c>
      <c r="N76" s="17">
        <f>'Исходные данные'!H96</f>
        <v>42667</v>
      </c>
      <c r="O76" s="16">
        <f>'Татнфт Зао'!F96</f>
        <v>2.1204318426217832E-2</v>
      </c>
      <c r="P76" s="16">
        <f>'МРСК СК'!F96</f>
        <v>2.2329476398088577E-2</v>
      </c>
      <c r="Q76" s="16">
        <f>Роснефть!F96</f>
        <v>1.6134029029164117E-2</v>
      </c>
    </row>
    <row r="77" spans="1:17" x14ac:dyDescent="0.3">
      <c r="A77" s="17">
        <f>'Исходные данные'!H77</f>
        <v>42534</v>
      </c>
      <c r="B77" s="16">
        <f>'Татнфт Зао'!F77</f>
        <v>2.665577506624698E-2</v>
      </c>
      <c r="C77" s="16">
        <f>'МРСК СК'!F77</f>
        <v>1.4388737452099452E-2</v>
      </c>
      <c r="D77" s="16">
        <f>Роснефть!F77</f>
        <v>-5.2251824403311775E-2</v>
      </c>
      <c r="N77" s="17">
        <f>'Исходные данные'!H97</f>
        <v>42674</v>
      </c>
      <c r="O77" s="16">
        <f>'Татнфт Зао'!F97</f>
        <v>4.7889161743347626E-2</v>
      </c>
      <c r="P77" s="16">
        <f>'МРСК СК'!F97</f>
        <v>-2.5560496979535219E-2</v>
      </c>
      <c r="Q77" s="16">
        <f>Роснефть!F97</f>
        <v>-2.2836662311037072E-2</v>
      </c>
    </row>
    <row r="78" spans="1:17" x14ac:dyDescent="0.3">
      <c r="A78" s="17">
        <f>'Исходные данные'!H78</f>
        <v>42541</v>
      </c>
      <c r="B78" s="16">
        <f>'Татнфт Зао'!F78</f>
        <v>1.8441683419326569E-3</v>
      </c>
      <c r="C78" s="16">
        <f>'МРСК СК'!F78</f>
        <v>1.4184634991956381E-2</v>
      </c>
      <c r="D78" s="16">
        <f>Роснефть!F78</f>
        <v>3.9742353754743547E-2</v>
      </c>
      <c r="N78" s="17">
        <f>'Исходные данные'!H98</f>
        <v>42681</v>
      </c>
      <c r="O78" s="16">
        <f>'Татнфт Зао'!F98</f>
        <v>6.8777027374449934E-3</v>
      </c>
      <c r="P78" s="16">
        <f>'МРСК СК'!F98</f>
        <v>3.23102058144654E-3</v>
      </c>
      <c r="Q78" s="16">
        <f>Роснефть!F98</f>
        <v>2.9235492095380593E-4</v>
      </c>
    </row>
    <row r="79" spans="1:17" x14ac:dyDescent="0.3">
      <c r="A79" s="17">
        <f>'Исходные данные'!H79</f>
        <v>42548</v>
      </c>
      <c r="B79" s="16">
        <f>'Татнфт Зао'!F79</f>
        <v>1.7804624633506686E-2</v>
      </c>
      <c r="C79" s="16">
        <f>'МРСК СК'!F79</f>
        <v>-2.4956731973867507E-2</v>
      </c>
      <c r="D79" s="16">
        <f>Роснефть!F79</f>
        <v>-3.6030665011516053E-3</v>
      </c>
      <c r="N79" s="17">
        <f>'Исходные данные'!H99</f>
        <v>42688</v>
      </c>
      <c r="O79" s="16">
        <f>'Татнфт Зао'!F99</f>
        <v>7.8912271366278514E-2</v>
      </c>
      <c r="P79" s="16">
        <f>'МРСК СК'!F99</f>
        <v>5.6441310904951629E-2</v>
      </c>
      <c r="Q79" s="16">
        <f>Роснефть!F99</f>
        <v>-1.5020161631197314E-2</v>
      </c>
    </row>
    <row r="80" spans="1:17" x14ac:dyDescent="0.3">
      <c r="A80" s="17">
        <f>'Исходные данные'!H80</f>
        <v>42555</v>
      </c>
      <c r="B80" s="16">
        <f>'Татнфт Зао'!F80</f>
        <v>-6.1265853002241064E-2</v>
      </c>
      <c r="C80" s="16">
        <f>'МРСК СК'!F80</f>
        <v>2.4956731973867458E-2</v>
      </c>
      <c r="D80" s="16">
        <f>Роснефть!F80</f>
        <v>-2.2664290518726399E-2</v>
      </c>
      <c r="N80" s="17">
        <f>'Исходные данные'!H100</f>
        <v>42695</v>
      </c>
      <c r="O80" s="16">
        <f>'Татнфт Зао'!F100</f>
        <v>-1.8113603089485928E-3</v>
      </c>
      <c r="P80" s="16">
        <f>'МРСК СК'!F100</f>
        <v>-3.0534374868901202E-3</v>
      </c>
      <c r="Q80" s="16">
        <f>Роснефть!F100</f>
        <v>1.3264748658483101E-2</v>
      </c>
    </row>
    <row r="81" spans="1:17" x14ac:dyDescent="0.3">
      <c r="A81" s="17">
        <f>'Исходные данные'!H81</f>
        <v>42562</v>
      </c>
      <c r="B81" s="16">
        <f>'Татнфт Зао'!F81</f>
        <v>4.3307677504709124E-2</v>
      </c>
      <c r="C81" s="16">
        <f>'МРСК СК'!F81</f>
        <v>-3.5273405179682992E-3</v>
      </c>
      <c r="D81" s="16">
        <f>Роснефть!F81</f>
        <v>3.0305349495328843E-2</v>
      </c>
      <c r="N81" s="17">
        <f>'Исходные данные'!H105</f>
        <v>42730</v>
      </c>
      <c r="O81" s="16">
        <f>'Татнфт Зао'!F105</f>
        <v>7.8784717074213209E-2</v>
      </c>
      <c r="P81" s="16">
        <f>'МРСК СК'!F105</f>
        <v>8.0231690004250927E-2</v>
      </c>
      <c r="Q81" s="16">
        <f>Роснефть!F105</f>
        <v>5.0796893285274723E-2</v>
      </c>
    </row>
    <row r="82" spans="1:17" x14ac:dyDescent="0.3">
      <c r="A82" s="17">
        <f>'Исходные данные'!H82</f>
        <v>42569</v>
      </c>
      <c r="B82" s="16">
        <f>'Татнфт Зао'!F82</f>
        <v>-2.0478531343540676E-2</v>
      </c>
      <c r="C82" s="16">
        <f>'МРСК СК'!F82</f>
        <v>0.10394608826501564</v>
      </c>
      <c r="D82" s="16">
        <f>Роснефть!F82</f>
        <v>-2.0917383990134522E-3</v>
      </c>
      <c r="N82" s="17">
        <f>'Исходные данные'!H106</f>
        <v>42737</v>
      </c>
      <c r="O82" s="16">
        <f>'Татнфт Зао'!F106</f>
        <v>-8.3485698610165048E-3</v>
      </c>
      <c r="P82" s="16">
        <f>'МРСК СК'!F106</f>
        <v>-2.2701485345391855E-3</v>
      </c>
      <c r="Q82" s="16">
        <f>Роснефть!F106</f>
        <v>-2.5903623621944181E-2</v>
      </c>
    </row>
    <row r="83" spans="1:17" x14ac:dyDescent="0.3">
      <c r="A83" s="17">
        <f>'Исходные данные'!H83</f>
        <v>42576</v>
      </c>
      <c r="B83" s="16">
        <f>'Татнфт Зао'!F83</f>
        <v>-4.8707771683857322E-3</v>
      </c>
      <c r="C83" s="16">
        <f>'МРСК СК'!F83</f>
        <v>7.3652909574765404E-2</v>
      </c>
      <c r="D83" s="16">
        <f>Роснефть!F83</f>
        <v>-2.6676331777429042E-2</v>
      </c>
      <c r="N83" s="17">
        <f>'Исходные данные'!H107</f>
        <v>42744</v>
      </c>
      <c r="O83" s="16">
        <f>'Татнфт Зао'!F107</f>
        <v>2.2533204852972957E-2</v>
      </c>
      <c r="P83" s="16">
        <f>'МРСК СК'!F107</f>
        <v>-2.7651531330510123E-2</v>
      </c>
      <c r="Q83" s="16">
        <f>Роснефть!F107</f>
        <v>-1.1531197599189679E-2</v>
      </c>
    </row>
    <row r="84" spans="1:17" x14ac:dyDescent="0.3">
      <c r="A84" s="17">
        <f>'Исходные данные'!H84</f>
        <v>42583</v>
      </c>
      <c r="B84" s="16">
        <f>'Татнфт Зао'!F84</f>
        <v>3.4216512308206368E-2</v>
      </c>
      <c r="C84" s="16">
        <f>'МРСК СК'!F84</f>
        <v>-2.9629651306568496E-3</v>
      </c>
      <c r="D84" s="16">
        <f>Роснефть!F84</f>
        <v>1.3427116585911631E-2</v>
      </c>
      <c r="N84" s="17">
        <f>'Исходные данные'!H108</f>
        <v>42751</v>
      </c>
      <c r="O84" s="16">
        <f>'Татнфт Зао'!F108</f>
        <v>-5.2010536803676545E-2</v>
      </c>
      <c r="P84" s="16">
        <f>'МРСК СК'!F108</f>
        <v>3.6701366850427963E-2</v>
      </c>
      <c r="Q84" s="16">
        <f>Роснефть!F108</f>
        <v>-1.2894908298717507E-3</v>
      </c>
    </row>
    <row r="85" spans="1:17" x14ac:dyDescent="0.3">
      <c r="A85" s="17">
        <f>'Исходные данные'!H85</f>
        <v>42590</v>
      </c>
      <c r="B85" s="16">
        <f>'Татнфт Зао'!F85</f>
        <v>1.0598130991823284E-2</v>
      </c>
      <c r="C85" s="16">
        <f>'МРСК СК'!F85</f>
        <v>2.3461486678997966E-2</v>
      </c>
      <c r="D85" s="16">
        <f>Роснефть!F85</f>
        <v>2.8755222235328538E-3</v>
      </c>
      <c r="N85" s="17">
        <f>'Исходные данные'!H109</f>
        <v>42758</v>
      </c>
      <c r="O85" s="16">
        <f>'Татнфт Зао'!F109</f>
        <v>5.6387919671779682E-2</v>
      </c>
      <c r="P85" s="16">
        <f>'МРСК СК'!F109</f>
        <v>7.7961541469711917E-2</v>
      </c>
      <c r="Q85" s="16">
        <f>Роснефть!F109</f>
        <v>3.673623982561932E-2</v>
      </c>
    </row>
    <row r="86" spans="1:17" x14ac:dyDescent="0.3">
      <c r="A86" s="17">
        <f>'Исходные данные'!H86</f>
        <v>42597</v>
      </c>
      <c r="B86" s="16">
        <f>'Татнфт Зао'!F86</f>
        <v>-1.9465334788103236E-2</v>
      </c>
      <c r="C86" s="16">
        <f>'МРСК СК'!F86</f>
        <v>2.8943580263645565E-3</v>
      </c>
      <c r="D86" s="16">
        <f>Роснефть!F86</f>
        <v>5.3550077958341942E-2</v>
      </c>
      <c r="N86" s="17">
        <f>'Исходные данные'!H110</f>
        <v>42765</v>
      </c>
      <c r="O86" s="16">
        <f>'Татнфт Зао'!F110</f>
        <v>-7.294154394236782E-2</v>
      </c>
      <c r="P86" s="16">
        <f>'МРСК СК'!F110</f>
        <v>-1.2578782206860185E-2</v>
      </c>
      <c r="Q86" s="16">
        <f>Роснефть!F110</f>
        <v>-1.0377038795477141E-2</v>
      </c>
    </row>
    <row r="87" spans="1:17" x14ac:dyDescent="0.3">
      <c r="A87" s="17">
        <f>'Исходные данные'!H87</f>
        <v>42604</v>
      </c>
      <c r="B87" s="16">
        <f>'Татнфт Зао'!F87</f>
        <v>5.9710810495001571E-3</v>
      </c>
      <c r="C87" s="16">
        <f>'МРСК СК'!F87</f>
        <v>-5.7971176843259579E-3</v>
      </c>
      <c r="D87" s="16">
        <f>Роснефть!F87</f>
        <v>4.2881712365661932E-3</v>
      </c>
      <c r="N87" s="17">
        <f>'Исходные данные'!H111</f>
        <v>42772</v>
      </c>
      <c r="O87" s="16">
        <f>'Татнфт Зао'!F111</f>
        <v>-1.5198996958717709E-2</v>
      </c>
      <c r="P87" s="16">
        <f>'МРСК СК'!F111</f>
        <v>4.210532536343679E-3</v>
      </c>
      <c r="Q87" s="16">
        <f>Роснефть!F111</f>
        <v>-5.2239615552198165E-2</v>
      </c>
    </row>
    <row r="88" spans="1:17" x14ac:dyDescent="0.3">
      <c r="A88" s="17">
        <f>'Исходные данные'!H88</f>
        <v>42611</v>
      </c>
      <c r="B88" s="16">
        <f>'Татнфт Зао'!F88</f>
        <v>-2.0199592047869502E-2</v>
      </c>
      <c r="C88" s="16">
        <f>'МРСК СК'!F88</f>
        <v>-2.6511125548331852E-2</v>
      </c>
      <c r="D88" s="16">
        <f>Роснефть!F88</f>
        <v>-1.8559502793343851E-3</v>
      </c>
      <c r="N88" s="17">
        <f>'Исходные данные'!H112</f>
        <v>42779</v>
      </c>
      <c r="O88" s="16">
        <f>'Татнфт Зао'!F112</f>
        <v>-8.1571199684809859E-2</v>
      </c>
      <c r="P88" s="16">
        <f>'МРСК СК'!F112</f>
        <v>-4.0734463337215275E-2</v>
      </c>
      <c r="Q88" s="16">
        <f>Роснефть!F112</f>
        <v>-6.4538521137571178E-2</v>
      </c>
    </row>
    <row r="89" spans="1:17" x14ac:dyDescent="0.3">
      <c r="A89" s="17">
        <f>'Исходные данные'!H89</f>
        <v>42618</v>
      </c>
      <c r="B89" s="16">
        <f>'Татнфт Зао'!F89</f>
        <v>-6.2324713765636803E-4</v>
      </c>
      <c r="C89" s="16">
        <f>'МРСК СК'!F89</f>
        <v>4.380262265839284E-2</v>
      </c>
      <c r="D89" s="16">
        <f>Роснефть!F89</f>
        <v>3.5101174795182002E-2</v>
      </c>
      <c r="N89" s="17">
        <f>'Исходные данные'!H114</f>
        <v>42793</v>
      </c>
      <c r="O89" s="16">
        <f>'Татнфт Зао'!F114</f>
        <v>1.1049836186584935E-2</v>
      </c>
      <c r="P89" s="16">
        <f>'МРСК СК'!F114</f>
        <v>-3.8221212820197741E-2</v>
      </c>
      <c r="Q89" s="16">
        <f>Роснефть!F114</f>
        <v>-1.9132298081157392E-2</v>
      </c>
    </row>
    <row r="90" spans="1:17" x14ac:dyDescent="0.3">
      <c r="A90" s="17">
        <f>'Исходные данные'!H90</f>
        <v>42625</v>
      </c>
      <c r="B90" s="16">
        <f>'Татнфт Зао'!F90</f>
        <v>-1.2862922447765426E-2</v>
      </c>
      <c r="C90" s="16">
        <f>'МРСК СК'!F90</f>
        <v>-1.7291497110060994E-2</v>
      </c>
      <c r="D90" s="16">
        <f>Роснефть!F90</f>
        <v>-4.2862146505418686E-3</v>
      </c>
      <c r="N90" s="17">
        <f>'Исходные данные'!H115</f>
        <v>42800</v>
      </c>
      <c r="O90" s="16">
        <f>'Татнфт Зао'!F115</f>
        <v>-6.4978178212140608E-2</v>
      </c>
      <c r="P90" s="16">
        <f>'МРСК СК'!F115</f>
        <v>-6.7139302837628562E-2</v>
      </c>
      <c r="Q90" s="16">
        <f>Роснефть!F115</f>
        <v>-6.6025510259149434E-2</v>
      </c>
    </row>
    <row r="91" spans="1:17" x14ac:dyDescent="0.3">
      <c r="A91" s="17">
        <f>'Исходные данные'!H91</f>
        <v>42632</v>
      </c>
      <c r="B91" s="16">
        <f>'Татнфт Зао'!F91</f>
        <v>2.0471064107372886E-2</v>
      </c>
      <c r="C91" s="16">
        <f>'МРСК СК'!F91</f>
        <v>-2.9112102074584415E-3</v>
      </c>
      <c r="D91" s="16">
        <f>Роснефть!F91</f>
        <v>-1.3391189090148482E-2</v>
      </c>
      <c r="N91" s="17">
        <f>'Исходные данные'!H116</f>
        <v>42807</v>
      </c>
      <c r="O91" s="16">
        <f>'Татнфт Зао'!F116</f>
        <v>7.780761581549861E-2</v>
      </c>
      <c r="P91" s="16">
        <f>'МРСК СК'!F116</f>
        <v>5.4067221270275793E-2</v>
      </c>
      <c r="Q91" s="16">
        <f>Роснефть!F116</f>
        <v>-1.7475578361207779E-3</v>
      </c>
    </row>
    <row r="92" spans="1:17" x14ac:dyDescent="0.3">
      <c r="A92" s="17">
        <f>'Исходные данные'!H92</f>
        <v>42639</v>
      </c>
      <c r="B92" s="16">
        <f>'Татнфт Зао'!F92</f>
        <v>-9.3240768751232904E-3</v>
      </c>
      <c r="C92" s="16">
        <f>'МРСК СК'!F92</f>
        <v>2.8737609767356946E-2</v>
      </c>
      <c r="D92" s="16">
        <f>Роснефть!F92</f>
        <v>-3.7923983704509091E-2</v>
      </c>
      <c r="N92" s="17">
        <f>'Исходные данные'!H117</f>
        <v>42814</v>
      </c>
      <c r="O92" s="16">
        <f>'Татнфт Зао'!F117</f>
        <v>-5.4911383037671659E-2</v>
      </c>
      <c r="P92" s="16">
        <f>'МРСК СК'!F117</f>
        <v>-7.9260652724206029E-3</v>
      </c>
      <c r="Q92" s="16">
        <f>Роснефть!F117</f>
        <v>3.8089238241221499E-3</v>
      </c>
    </row>
    <row r="93" spans="1:17" x14ac:dyDescent="0.3">
      <c r="A93" s="17">
        <f>'Исходные данные'!H93</f>
        <v>42646</v>
      </c>
      <c r="B93" s="16">
        <f>'Татнфт Зао'!F93</f>
        <v>2.0399409281895101E-2</v>
      </c>
      <c r="C93" s="16">
        <f>'МРСК СК'!F93</f>
        <v>-2.8737609767356911E-2</v>
      </c>
      <c r="D93" s="16">
        <f>Роснефть!F93</f>
        <v>-3.7995077127800417E-3</v>
      </c>
      <c r="N93" s="17">
        <f>'Исходные данные'!H118</f>
        <v>42821</v>
      </c>
      <c r="O93" s="16">
        <f>'Татнфт Зао'!F118</f>
        <v>-3.8756956574004233E-3</v>
      </c>
      <c r="P93" s="16">
        <f>'МРСК СК'!F118</f>
        <v>0</v>
      </c>
      <c r="Q93" s="16">
        <f>Роснефть!F118</f>
        <v>2.456510912732069E-2</v>
      </c>
    </row>
    <row r="94" spans="1:17" x14ac:dyDescent="0.3">
      <c r="A94" s="17">
        <f>'Исходные данные'!H94</f>
        <v>42653</v>
      </c>
      <c r="B94" s="16">
        <f>'Татнфт Зао'!F94</f>
        <v>5.0354878659265309E-3</v>
      </c>
      <c r="C94" s="16">
        <f>'МРСК СК'!F94</f>
        <v>-3.5612071788876855E-2</v>
      </c>
      <c r="D94" s="16">
        <f>Роснефть!F94</f>
        <v>3.5525415510949135E-2</v>
      </c>
      <c r="N94" s="17">
        <f>'Исходные данные'!H119</f>
        <v>42828</v>
      </c>
      <c r="O94" s="16">
        <f>'Татнфт Зао'!F119</f>
        <v>2.8498419719945243E-2</v>
      </c>
      <c r="P94" s="16">
        <f>'МРСК СК'!F119</f>
        <v>-2.4162249279079936E-2</v>
      </c>
      <c r="Q94" s="16">
        <f>Роснефть!F119</f>
        <v>3.776322542520371E-2</v>
      </c>
    </row>
    <row r="95" spans="1:17" x14ac:dyDescent="0.3">
      <c r="A95" s="17">
        <f>'Исходные данные'!H95</f>
        <v>42660</v>
      </c>
      <c r="B95" s="16">
        <f>'Татнфт Зао'!F95</f>
        <v>8.4874713811850626E-3</v>
      </c>
      <c r="C95" s="16">
        <f>'МРСК СК'!F95</f>
        <v>-6.5546077897870994E-2</v>
      </c>
      <c r="D95" s="16">
        <f>Роснефть!F95</f>
        <v>-2.7359724177315733E-2</v>
      </c>
      <c r="N95" s="17">
        <f>'Исходные данные'!H121</f>
        <v>42842</v>
      </c>
      <c r="O95" s="16">
        <f>'Татнфт Зао'!F121</f>
        <v>5.6761677290010594E-3</v>
      </c>
      <c r="P95" s="16">
        <f>'МРСК СК'!F121</f>
        <v>2.9455102297569658E-3</v>
      </c>
      <c r="Q95" s="16">
        <f>Роснефть!F121</f>
        <v>5.2120468617081811E-3</v>
      </c>
    </row>
    <row r="96" spans="1:17" x14ac:dyDescent="0.3">
      <c r="A96" s="17">
        <f>'Исходные данные'!H96</f>
        <v>42667</v>
      </c>
      <c r="B96" s="16">
        <f>'Татнфт Зао'!F96</f>
        <v>2.1204318426217832E-2</v>
      </c>
      <c r="C96" s="16">
        <f>'МРСК СК'!F96</f>
        <v>2.2329476398088577E-2</v>
      </c>
      <c r="D96" s="16">
        <f>Роснефть!F96</f>
        <v>1.6134029029164117E-2</v>
      </c>
      <c r="N96" s="17">
        <f>'Исходные данные'!H123</f>
        <v>42856</v>
      </c>
      <c r="O96" s="16">
        <f>'Татнфт Зао'!F123</f>
        <v>-2.3347363996991062E-2</v>
      </c>
      <c r="P96" s="16">
        <f>'МРСК СК'!F123</f>
        <v>-2.2989518224698833E-2</v>
      </c>
      <c r="Q96" s="16">
        <f>Роснефть!F123</f>
        <v>-1.5245650219406373E-2</v>
      </c>
    </row>
    <row r="97" spans="1:17" x14ac:dyDescent="0.3">
      <c r="A97" s="17">
        <f>'Исходные данные'!H97</f>
        <v>42674</v>
      </c>
      <c r="B97" s="16">
        <f>'Татнфт Зао'!F97</f>
        <v>4.7889161743347626E-2</v>
      </c>
      <c r="C97" s="16">
        <f>'МРСК СК'!F97</f>
        <v>-2.5560496979535219E-2</v>
      </c>
      <c r="D97" s="16">
        <f>Роснефть!F97</f>
        <v>-2.2836662311037072E-2</v>
      </c>
      <c r="N97" s="17">
        <f>'Исходные данные'!H124</f>
        <v>42863</v>
      </c>
      <c r="O97" s="16">
        <f>'Татнфт Зао'!F124</f>
        <v>1.9360647753169709E-2</v>
      </c>
      <c r="P97" s="16">
        <f>'МРСК СК'!F124</f>
        <v>-3.5506688456909644E-2</v>
      </c>
      <c r="Q97" s="16">
        <f>Роснефть!F124</f>
        <v>-1.5969369128518093E-2</v>
      </c>
    </row>
    <row r="98" spans="1:17" x14ac:dyDescent="0.3">
      <c r="A98" s="17">
        <f>'Исходные данные'!H98</f>
        <v>42681</v>
      </c>
      <c r="B98" s="16">
        <f>'Татнфт Зао'!F98</f>
        <v>6.8777027374449934E-3</v>
      </c>
      <c r="C98" s="16">
        <f>'МРСК СК'!F98</f>
        <v>3.23102058144654E-3</v>
      </c>
      <c r="D98" s="16">
        <f>Роснефть!F98</f>
        <v>2.9235492095380593E-4</v>
      </c>
      <c r="N98" s="17">
        <f>'Исходные данные'!H125</f>
        <v>42870</v>
      </c>
      <c r="O98" s="16">
        <f>'Татнфт Зао'!F125</f>
        <v>4.3640920408952524E-2</v>
      </c>
      <c r="P98" s="16">
        <f>'МРСК СК'!F125</f>
        <v>-1.5174798019235115E-2</v>
      </c>
      <c r="Q98" s="16">
        <f>Роснефть!F125</f>
        <v>-4.5632412952057054E-3</v>
      </c>
    </row>
    <row r="99" spans="1:17" x14ac:dyDescent="0.3">
      <c r="A99" s="17">
        <f>'Исходные данные'!H99</f>
        <v>42688</v>
      </c>
      <c r="B99" s="16">
        <f>'Татнфт Зао'!F99</f>
        <v>7.8912271366278514E-2</v>
      </c>
      <c r="C99" s="16">
        <f>'МРСК СК'!F99</f>
        <v>5.6441310904951629E-2</v>
      </c>
      <c r="D99" s="16">
        <f>Роснефть!F99</f>
        <v>-1.5020161631197314E-2</v>
      </c>
      <c r="N99" s="17">
        <f>'Исходные данные'!H126</f>
        <v>42877</v>
      </c>
      <c r="O99" s="16">
        <f>'Татнфт Зао'!F126</f>
        <v>-1.0894051989868547E-2</v>
      </c>
      <c r="P99" s="16">
        <f>'МРСК СК'!F126</f>
        <v>-5.338787341806156E-2</v>
      </c>
      <c r="Q99" s="16">
        <f>Роснефть!F126</f>
        <v>-6.8841445451452076E-3</v>
      </c>
    </row>
    <row r="100" spans="1:17" x14ac:dyDescent="0.3">
      <c r="A100" s="17">
        <f>'Исходные данные'!H100</f>
        <v>42695</v>
      </c>
      <c r="B100" s="16">
        <f>'Татнфт Зао'!F100</f>
        <v>-1.8113603089485928E-3</v>
      </c>
      <c r="C100" s="16">
        <f>'МРСК СК'!F100</f>
        <v>-3.0534374868901202E-3</v>
      </c>
      <c r="D100" s="16">
        <f>Роснефть!F100</f>
        <v>1.3264748658483101E-2</v>
      </c>
      <c r="N100" s="17">
        <f>'Исходные данные'!H127</f>
        <v>42884</v>
      </c>
      <c r="O100" s="16">
        <f>'Татнфт Зао'!F127</f>
        <v>-2.0044924689059395E-2</v>
      </c>
      <c r="P100" s="16">
        <f>'МРСК СК'!F127</f>
        <v>0</v>
      </c>
      <c r="Q100" s="16">
        <f>Роснефть!F127</f>
        <v>-9.9174366573459155E-3</v>
      </c>
    </row>
    <row r="101" spans="1:17" x14ac:dyDescent="0.3">
      <c r="A101" s="17">
        <f>'Исходные данные'!H101</f>
        <v>42702</v>
      </c>
      <c r="B101" s="16">
        <f>'Татнфт Зао'!F101</f>
        <v>2.9852963149681128E-2</v>
      </c>
      <c r="C101" s="16">
        <f>'МРСК СК'!F101</f>
        <v>0.12354283474101677</v>
      </c>
      <c r="D101" s="16">
        <f>Роснефть!F101</f>
        <v>-4.4020614006376529E-3</v>
      </c>
      <c r="N101" s="17">
        <f>'Исходные данные'!H128</f>
        <v>42891</v>
      </c>
      <c r="O101" s="16">
        <f>'Татнфт Зао'!F128</f>
        <v>-5.4856383484058323E-2</v>
      </c>
      <c r="P101" s="16">
        <f>'МРСК СК'!F128</f>
        <v>-3.9478810973787463E-2</v>
      </c>
      <c r="Q101" s="16">
        <f>Роснефть!F128</f>
        <v>1.6474837203505042E-2</v>
      </c>
    </row>
    <row r="102" spans="1:17" x14ac:dyDescent="0.3">
      <c r="A102" s="17">
        <f>'Исходные данные'!H102</f>
        <v>42709</v>
      </c>
      <c r="B102" s="16">
        <f>'Татнфт Зао'!F102</f>
        <v>4.7856021177635141E-2</v>
      </c>
      <c r="C102" s="16">
        <f>'МРСК СК'!F102</f>
        <v>6.5382759262851711E-2</v>
      </c>
      <c r="D102" s="16">
        <f>Роснефть!F102</f>
        <v>8.6717216081493007E-2</v>
      </c>
      <c r="N102" s="17">
        <f>'Исходные данные'!H129</f>
        <v>42898</v>
      </c>
      <c r="O102" s="16">
        <f>'Татнфт Зао'!F129</f>
        <v>-2.7885203489535663E-2</v>
      </c>
      <c r="P102" s="16">
        <f>'МРСК СК'!F129</f>
        <v>1.0016778243471209E-2</v>
      </c>
      <c r="Q102" s="16">
        <f>Роснефть!F129</f>
        <v>1.6326534238853118E-3</v>
      </c>
    </row>
    <row r="103" spans="1:17" x14ac:dyDescent="0.3">
      <c r="A103" s="17">
        <f>'Исходные данные'!H103</f>
        <v>42716</v>
      </c>
      <c r="B103" s="16">
        <f>'Татнфт Зао'!F103</f>
        <v>-3.400071621452351E-2</v>
      </c>
      <c r="C103" s="16">
        <f>'МРСК СК'!F103</f>
        <v>0.13479641493110942</v>
      </c>
      <c r="D103" s="16">
        <f>Роснефть!F103</f>
        <v>0.10171309520078284</v>
      </c>
      <c r="N103" s="17">
        <f>'Исходные данные'!H130</f>
        <v>42905</v>
      </c>
      <c r="O103" s="16">
        <f>'Татнфт Зао'!F130</f>
        <v>6.0271719188689281E-2</v>
      </c>
      <c r="P103" s="16">
        <f>'МРСК СК'!F130</f>
        <v>4.228272115937759E-2</v>
      </c>
      <c r="Q103" s="16">
        <f>Роснефть!F130</f>
        <v>4.9333790168142197E-2</v>
      </c>
    </row>
    <row r="104" spans="1:17" x14ac:dyDescent="0.3">
      <c r="A104" s="17">
        <f>'Исходные данные'!H104</f>
        <v>42723</v>
      </c>
      <c r="B104" s="16">
        <f>'Татнфт Зао'!F104</f>
        <v>-2.1805375228572003E-2</v>
      </c>
      <c r="C104" s="16">
        <f>'МРСК СК'!F104</f>
        <v>-0.10486899438963619</v>
      </c>
      <c r="D104" s="16">
        <f>Роснефть!F104</f>
        <v>-6.9732661333350376E-2</v>
      </c>
      <c r="N104" s="17">
        <f>'Исходные данные'!H132</f>
        <v>42919</v>
      </c>
      <c r="O104" s="16">
        <f>'Татнфт Зао'!F132</f>
        <v>-1.745713729815495E-2</v>
      </c>
      <c r="P104" s="16">
        <f>'МРСК СК'!F132</f>
        <v>-5.310982531394829E-2</v>
      </c>
      <c r="Q104" s="16">
        <f>Роснефть!F132</f>
        <v>-1.6230069120040852E-2</v>
      </c>
    </row>
    <row r="105" spans="1:17" x14ac:dyDescent="0.3">
      <c r="A105" s="17">
        <f>'Исходные данные'!H105</f>
        <v>42730</v>
      </c>
      <c r="B105" s="16">
        <f>'Татнфт Зао'!F105</f>
        <v>7.8784717074213209E-2</v>
      </c>
      <c r="C105" s="16">
        <f>'МРСК СК'!F105</f>
        <v>8.0231690004250927E-2</v>
      </c>
      <c r="D105" s="16">
        <f>Роснефть!F105</f>
        <v>5.0796893285274723E-2</v>
      </c>
      <c r="N105" s="17">
        <f>'Исходные данные'!H133</f>
        <v>42926</v>
      </c>
      <c r="O105" s="16">
        <f>'Татнфт Зао'!F133</f>
        <v>2.3826585583634676E-2</v>
      </c>
      <c r="P105" s="16">
        <f>'МРСК СК'!F133</f>
        <v>-4.0190880583245339E-2</v>
      </c>
      <c r="Q105" s="16">
        <f>Роснефть!F133</f>
        <v>6.2912867756113921E-4</v>
      </c>
    </row>
    <row r="106" spans="1:17" x14ac:dyDescent="0.3">
      <c r="A106" s="17">
        <f>'Исходные данные'!H106</f>
        <v>42737</v>
      </c>
      <c r="B106" s="16">
        <f>'Татнфт Зао'!F106</f>
        <v>-8.3485698610165048E-3</v>
      </c>
      <c r="C106" s="16">
        <f>'МРСК СК'!F106</f>
        <v>-2.2701485345391855E-3</v>
      </c>
      <c r="D106" s="16">
        <f>Роснефть!F106</f>
        <v>-2.5903623621944181E-2</v>
      </c>
      <c r="N106" s="17">
        <f>'Исходные данные'!H134</f>
        <v>42933</v>
      </c>
      <c r="O106" s="16">
        <f>'Татнфт Зао'!F134</f>
        <v>1.8608845201275526E-2</v>
      </c>
      <c r="P106" s="16">
        <f>'МРСК СК'!F134</f>
        <v>8.173988349611766E-2</v>
      </c>
      <c r="Q106" s="16">
        <f>Роснефть!F134</f>
        <v>-1.8885746878682475E-3</v>
      </c>
    </row>
    <row r="107" spans="1:17" x14ac:dyDescent="0.3">
      <c r="A107" s="17">
        <f>'Исходные данные'!H107</f>
        <v>42744</v>
      </c>
      <c r="B107" s="16">
        <f>'Татнфт Зао'!F107</f>
        <v>2.2533204852972957E-2</v>
      </c>
      <c r="C107" s="16">
        <f>'МРСК СК'!F107</f>
        <v>-2.7651531330510123E-2</v>
      </c>
      <c r="D107" s="16">
        <f>Роснефть!F107</f>
        <v>-1.1531197599189679E-2</v>
      </c>
      <c r="N107" s="17">
        <f>'Исходные данные'!H136</f>
        <v>42947</v>
      </c>
      <c r="O107" s="16">
        <f>'Татнфт Зао'!F136</f>
        <v>1.0368227273176218E-2</v>
      </c>
      <c r="P107" s="16">
        <f>'МРСК СК'!F136</f>
        <v>1.3245226750020723E-2</v>
      </c>
      <c r="Q107" s="16">
        <f>Роснефть!F136</f>
        <v>3.2483962430054407E-2</v>
      </c>
    </row>
    <row r="108" spans="1:17" x14ac:dyDescent="0.3">
      <c r="A108" s="17">
        <f>'Исходные данные'!H108</f>
        <v>42751</v>
      </c>
      <c r="B108" s="16">
        <f>'Татнфт Зао'!F108</f>
        <v>-5.2010536803676545E-2</v>
      </c>
      <c r="C108" s="16">
        <f>'МРСК СК'!F108</f>
        <v>3.6701366850427963E-2</v>
      </c>
      <c r="D108" s="16">
        <f>Роснефть!F108</f>
        <v>-1.2894908298717507E-3</v>
      </c>
      <c r="N108" s="17">
        <f>'Исходные данные'!H137</f>
        <v>42954</v>
      </c>
      <c r="O108" s="16">
        <f>'Татнфт Зао'!F137</f>
        <v>-9.1815965056807058E-3</v>
      </c>
      <c r="P108" s="16">
        <f>'МРСК СК'!F137</f>
        <v>-6.8053463245015641E-2</v>
      </c>
      <c r="Q108" s="16">
        <f>Роснефть!F137</f>
        <v>-3.8878999392180709E-2</v>
      </c>
    </row>
    <row r="109" spans="1:17" x14ac:dyDescent="0.3">
      <c r="A109" s="17">
        <f>'Исходные данные'!H109</f>
        <v>42758</v>
      </c>
      <c r="B109" s="16">
        <f>'Татнфт Зао'!F109</f>
        <v>5.6387919671779682E-2</v>
      </c>
      <c r="C109" s="16">
        <f>'МРСК СК'!F109</f>
        <v>7.7961541469711917E-2</v>
      </c>
      <c r="D109" s="16">
        <f>Роснефть!F109</f>
        <v>3.673623982561932E-2</v>
      </c>
      <c r="N109" s="17">
        <f>'Исходные данные'!H138</f>
        <v>42961</v>
      </c>
      <c r="O109" s="16">
        <f>'Татнфт Зао'!F138</f>
        <v>3.9452970690969083E-3</v>
      </c>
      <c r="P109" s="16">
        <f>'МРСК СК'!F138</f>
        <v>4.1385216162854281E-2</v>
      </c>
      <c r="Q109" s="16">
        <f>Роснефть!F138</f>
        <v>-1.2914086759209601E-2</v>
      </c>
    </row>
    <row r="110" spans="1:17" x14ac:dyDescent="0.3">
      <c r="A110" s="17">
        <f>'Исходные данные'!H110</f>
        <v>42765</v>
      </c>
      <c r="B110" s="16">
        <f>'Татнфт Зао'!F110</f>
        <v>-7.294154394236782E-2</v>
      </c>
      <c r="C110" s="16">
        <f>'МРСК СК'!F110</f>
        <v>-1.2578782206860185E-2</v>
      </c>
      <c r="D110" s="16">
        <f>Роснефть!F110</f>
        <v>-1.0377038795477141E-2</v>
      </c>
      <c r="N110" s="17">
        <f>'Исходные данные'!H139</f>
        <v>42968</v>
      </c>
      <c r="O110" s="16">
        <f>'Татнфт Зао'!F139</f>
        <v>1.1873060084365561E-2</v>
      </c>
      <c r="P110" s="16">
        <f>'МРСК СК'!F139</f>
        <v>1.8742181809740664E-2</v>
      </c>
      <c r="Q110" s="16">
        <f>Роснефть!F139</f>
        <v>4.8208887317183315E-3</v>
      </c>
    </row>
    <row r="111" spans="1:17" x14ac:dyDescent="0.3">
      <c r="A111" s="17">
        <f>'Исходные данные'!H111</f>
        <v>42772</v>
      </c>
      <c r="B111" s="16">
        <f>'Татнфт Зао'!F111</f>
        <v>-1.5198996958717709E-2</v>
      </c>
      <c r="C111" s="16">
        <f>'МРСК СК'!F111</f>
        <v>4.210532536343679E-3</v>
      </c>
      <c r="D111" s="16">
        <f>Роснефть!F111</f>
        <v>-5.2239615552198165E-2</v>
      </c>
      <c r="N111" s="17">
        <f>'Исходные данные'!H140</f>
        <v>42975</v>
      </c>
      <c r="O111" s="16">
        <f>'Татнфт Зао'!F140</f>
        <v>1.6847020118886909E-3</v>
      </c>
      <c r="P111" s="16">
        <f>'МРСК СК'!F140</f>
        <v>-2.6560440581162963E-3</v>
      </c>
      <c r="Q111" s="16">
        <f>Роснефть!F140</f>
        <v>8.586578516078967E-3</v>
      </c>
    </row>
    <row r="112" spans="1:17" x14ac:dyDescent="0.3">
      <c r="A112" s="17">
        <f>'Исходные данные'!H112</f>
        <v>42779</v>
      </c>
      <c r="B112" s="16">
        <f>'Татнфт Зао'!F112</f>
        <v>-8.1571199684809859E-2</v>
      </c>
      <c r="C112" s="16">
        <f>'МРСК СК'!F112</f>
        <v>-4.0734463337215275E-2</v>
      </c>
      <c r="D112" s="16">
        <f>Роснефть!F112</f>
        <v>-6.4538521137571178E-2</v>
      </c>
      <c r="N112" s="17">
        <f>'Исходные данные'!H141</f>
        <v>42982</v>
      </c>
      <c r="O112" s="16">
        <f>'Татнфт Зао'!F141</f>
        <v>2.4809456602170103E-2</v>
      </c>
      <c r="P112" s="16">
        <f>'МРСК СК'!F141</f>
        <v>-1.0695289116747919E-2</v>
      </c>
      <c r="Q112" s="16">
        <f>Роснефть!F141</f>
        <v>3.5057301384619037E-2</v>
      </c>
    </row>
    <row r="113" spans="1:17" x14ac:dyDescent="0.3">
      <c r="A113" s="17">
        <f>'Исходные данные'!H113</f>
        <v>42786</v>
      </c>
      <c r="B113" s="16">
        <f>'Татнфт Зао'!F113</f>
        <v>-1.9530259052632979E-2</v>
      </c>
      <c r="C113" s="16">
        <f>'МРСК СК'!F113</f>
        <v>-0.13321884378622284</v>
      </c>
      <c r="D113" s="16">
        <f>Роснефть!F113</f>
        <v>-3.156646596783453E-2</v>
      </c>
      <c r="N113" s="17">
        <f>'Исходные данные'!H142</f>
        <v>42989</v>
      </c>
      <c r="O113" s="16">
        <f>'Татнфт Зао'!F142</f>
        <v>1.8928644682527913E-3</v>
      </c>
      <c r="P113" s="16">
        <f>'МРСК СК'!F142</f>
        <v>4.7252884850545511E-2</v>
      </c>
      <c r="Q113" s="16">
        <f>Роснефть!F142</f>
        <v>1.4969159997857771E-2</v>
      </c>
    </row>
    <row r="114" spans="1:17" x14ac:dyDescent="0.3">
      <c r="A114" s="17">
        <f>'Исходные данные'!H114</f>
        <v>42793</v>
      </c>
      <c r="B114" s="16">
        <f>'Татнфт Зао'!F114</f>
        <v>1.1049836186584935E-2</v>
      </c>
      <c r="C114" s="16">
        <f>'МРСК СК'!F114</f>
        <v>-3.8221212820197741E-2</v>
      </c>
      <c r="D114" s="16">
        <f>Роснефть!F114</f>
        <v>-1.9132298081157392E-2</v>
      </c>
      <c r="N114" s="17">
        <f>'Исходные данные'!H143</f>
        <v>42996</v>
      </c>
      <c r="O114" s="16">
        <f>'Татнфт Зао'!F143</f>
        <v>1.4394140506446162E-2</v>
      </c>
      <c r="P114" s="16">
        <f>'МРСК СК'!F143</f>
        <v>7.1724180798445586E-2</v>
      </c>
      <c r="Q114" s="16">
        <f>Роснефть!F143</f>
        <v>-9.4281025212016173E-3</v>
      </c>
    </row>
    <row r="115" spans="1:17" x14ac:dyDescent="0.3">
      <c r="A115" s="17">
        <f>'Исходные данные'!H115</f>
        <v>42800</v>
      </c>
      <c r="B115" s="16">
        <f>'Татнфт Зао'!F115</f>
        <v>-6.4978178212140608E-2</v>
      </c>
      <c r="C115" s="16">
        <f>'МРСК СК'!F115</f>
        <v>-6.7139302837628562E-2</v>
      </c>
      <c r="D115" s="16">
        <f>Роснефть!F115</f>
        <v>-6.6025510259149434E-2</v>
      </c>
      <c r="N115" s="17">
        <f>'Исходные данные'!H144</f>
        <v>43003</v>
      </c>
      <c r="O115" s="16">
        <f>'Татнфт Зао'!F144</f>
        <v>2.1878945487439672E-2</v>
      </c>
      <c r="P115" s="16">
        <f>'МРСК СК'!F144</f>
        <v>1.8913093306486994E-2</v>
      </c>
      <c r="Q115" s="16">
        <f>Роснефть!F144</f>
        <v>7.0793971433702968E-3</v>
      </c>
    </row>
    <row r="116" spans="1:17" x14ac:dyDescent="0.3">
      <c r="A116" s="17">
        <f>'Исходные данные'!H116</f>
        <v>42807</v>
      </c>
      <c r="B116" s="16">
        <f>'Татнфт Зао'!F116</f>
        <v>7.780761581549861E-2</v>
      </c>
      <c r="C116" s="16">
        <f>'МРСК СК'!F116</f>
        <v>5.4067221270275793E-2</v>
      </c>
      <c r="D116" s="16">
        <f>Роснефть!F116</f>
        <v>-1.7475578361207779E-3</v>
      </c>
      <c r="N116" s="17">
        <f>'Исходные данные'!H145</f>
        <v>43010</v>
      </c>
      <c r="O116" s="16">
        <f>'Татнфт Зао'!F145</f>
        <v>3.288786684483521E-2</v>
      </c>
      <c r="P116" s="16">
        <f>'МРСК СК'!F145</f>
        <v>4.6729056993924231E-3</v>
      </c>
      <c r="Q116" s="16">
        <f>Роснефть!F145</f>
        <v>5.1598894874883543E-3</v>
      </c>
    </row>
    <row r="117" spans="1:17" x14ac:dyDescent="0.3">
      <c r="A117" s="17">
        <f>'Исходные данные'!H117</f>
        <v>42814</v>
      </c>
      <c r="B117" s="16">
        <f>'Татнфт Зао'!F117</f>
        <v>-5.4911383037671659E-2</v>
      </c>
      <c r="C117" s="16">
        <f>'МРСК СК'!F117</f>
        <v>-7.9260652724206029E-3</v>
      </c>
      <c r="D117" s="16">
        <f>Роснефть!F117</f>
        <v>3.8089238241221499E-3</v>
      </c>
      <c r="N117" s="17">
        <f>'Исходные данные'!H146</f>
        <v>43017</v>
      </c>
      <c r="O117" s="16">
        <f>'Татнфт Зао'!F146</f>
        <v>1.2161047909212908E-2</v>
      </c>
      <c r="P117" s="16">
        <f>'МРСК СК'!F146</f>
        <v>-1.1723463696059259E-2</v>
      </c>
      <c r="Q117" s="16">
        <f>Роснефть!F146</f>
        <v>-1.8732443816804475E-3</v>
      </c>
    </row>
    <row r="118" spans="1:17" x14ac:dyDescent="0.3">
      <c r="A118" s="17">
        <f>'Исходные данные'!H118</f>
        <v>42821</v>
      </c>
      <c r="B118" s="16">
        <f>'Татнфт Зао'!F118</f>
        <v>-3.8756956574004233E-3</v>
      </c>
      <c r="C118" s="16">
        <f>'МРСК СК'!F118</f>
        <v>0</v>
      </c>
      <c r="D118" s="16">
        <f>Роснефть!F118</f>
        <v>2.456510912732069E-2</v>
      </c>
      <c r="N118" s="17">
        <f>'Исходные данные'!H148</f>
        <v>43031</v>
      </c>
      <c r="O118" s="16">
        <f>'Татнфт Зао'!F148</f>
        <v>-1.1838660819978078E-2</v>
      </c>
      <c r="P118" s="16">
        <f>'МРСК СК'!F148</f>
        <v>-7.8844035241489828E-3</v>
      </c>
      <c r="Q118" s="16">
        <f>Роснефть!F148</f>
        <v>6.2131098612533387E-4</v>
      </c>
    </row>
    <row r="119" spans="1:17" x14ac:dyDescent="0.3">
      <c r="A119" s="17">
        <f>'Исходные данные'!H119</f>
        <v>42828</v>
      </c>
      <c r="B119" s="16">
        <f>'Татнфт Зао'!F119</f>
        <v>2.8498419719945243E-2</v>
      </c>
      <c r="C119" s="16">
        <f>'МРСК СК'!F119</f>
        <v>-2.4162249279079936E-2</v>
      </c>
      <c r="D119" s="16">
        <f>Роснефть!F119</f>
        <v>3.776322542520371E-2</v>
      </c>
      <c r="N119" s="17">
        <f>'Исходные данные'!H149</f>
        <v>43038</v>
      </c>
      <c r="O119" s="16">
        <f>'Татнфт Зао'!F149</f>
        <v>4.1179201168096848E-2</v>
      </c>
      <c r="P119" s="16">
        <f>'МРСК СК'!F149</f>
        <v>-1.0610179112015459E-2</v>
      </c>
      <c r="Q119" s="16">
        <f>Роснефть!F149</f>
        <v>-1.3129291441792623E-2</v>
      </c>
    </row>
    <row r="120" spans="1:17" x14ac:dyDescent="0.3">
      <c r="A120" s="17">
        <f>'Исходные данные'!H120</f>
        <v>42835</v>
      </c>
      <c r="B120" s="16">
        <f>'Татнфт Зао'!F120</f>
        <v>-9.5869463935234489E-2</v>
      </c>
      <c r="C120" s="16">
        <f>'МРСК СК'!F120</f>
        <v>-8.2082830788480624E-2</v>
      </c>
      <c r="D120" s="16">
        <f>Роснефть!F120</f>
        <v>-6.2011578135558396E-2</v>
      </c>
      <c r="N120" s="17">
        <f>'Исходные данные'!H152</f>
        <v>43059</v>
      </c>
      <c r="O120" s="16">
        <f>'Татнфт Зао'!F152</f>
        <v>2.2461006457858604E-2</v>
      </c>
      <c r="P120" s="16">
        <f>'МРСК СК'!F152</f>
        <v>-3.8786025035156421E-2</v>
      </c>
      <c r="Q120" s="16">
        <f>Роснефть!F152</f>
        <v>1.0256500167189282E-2</v>
      </c>
    </row>
    <row r="121" spans="1:17" x14ac:dyDescent="0.3">
      <c r="A121" s="17">
        <f>'Исходные данные'!H121</f>
        <v>42842</v>
      </c>
      <c r="B121" s="16">
        <f>'Татнфт Зао'!F121</f>
        <v>5.6761677290010594E-3</v>
      </c>
      <c r="C121" s="16">
        <f>'МРСК СК'!F121</f>
        <v>2.9455102297569658E-3</v>
      </c>
      <c r="D121" s="16">
        <f>Роснефть!F121</f>
        <v>5.2120468617081811E-3</v>
      </c>
      <c r="N121" s="17">
        <f>'Исходные данные'!H153</f>
        <v>43066</v>
      </c>
      <c r="O121" s="16">
        <f>'Татнфт Зао'!F153</f>
        <v>-4.2061030839062444E-2</v>
      </c>
      <c r="P121" s="16">
        <f>'МРСК СК'!F153</f>
        <v>-2.8288562004777137E-3</v>
      </c>
      <c r="Q121" s="16">
        <f>Роснефть!F153</f>
        <v>-3.9615787893390791E-2</v>
      </c>
    </row>
    <row r="122" spans="1:17" x14ac:dyDescent="0.3">
      <c r="A122" s="17">
        <f>'Исходные данные'!H122</f>
        <v>42849</v>
      </c>
      <c r="B122" s="16">
        <f>'Татнфт Зао'!F122</f>
        <v>0.14274383738927213</v>
      </c>
      <c r="C122" s="16">
        <f>'МРСК СК'!F122</f>
        <v>3.4685557987890109E-2</v>
      </c>
      <c r="D122" s="16">
        <f>Роснефть!F122</f>
        <v>-4.7270149781160521E-4</v>
      </c>
      <c r="N122" s="17">
        <f>'Исходные данные'!H154</f>
        <v>43073</v>
      </c>
      <c r="O122" s="16">
        <f>'Татнфт Зао'!F154</f>
        <v>9.0106094012842461E-2</v>
      </c>
      <c r="P122" s="16">
        <f>'МРСК СК'!F154</f>
        <v>-2.8737609767356911E-2</v>
      </c>
      <c r="Q122" s="16">
        <f>Роснефть!F154</f>
        <v>5.9752631900870205E-3</v>
      </c>
    </row>
    <row r="123" spans="1:17" x14ac:dyDescent="0.3">
      <c r="A123" s="17">
        <f>'Исходные данные'!H123</f>
        <v>42856</v>
      </c>
      <c r="B123" s="16">
        <f>'Татнфт Зао'!F123</f>
        <v>-2.3347363996991062E-2</v>
      </c>
      <c r="C123" s="16">
        <f>'МРСК СК'!F123</f>
        <v>-2.2989518224698833E-2</v>
      </c>
      <c r="D123" s="16">
        <f>Роснефть!F123</f>
        <v>-1.5245650219406373E-2</v>
      </c>
      <c r="N123" s="17">
        <f>'Исходные данные'!H155</f>
        <v>43080</v>
      </c>
      <c r="O123" s="16">
        <f>'Татнфт Зао'!F155</f>
        <v>-3.1396108216144906E-2</v>
      </c>
      <c r="P123" s="16">
        <f>'МРСК СК'!F155</f>
        <v>7.5772558472330206E-2</v>
      </c>
      <c r="Q123" s="16">
        <f>Роснефть!F155</f>
        <v>1.988606144582538E-2</v>
      </c>
    </row>
    <row r="124" spans="1:17" x14ac:dyDescent="0.3">
      <c r="A124" s="17">
        <f>'Исходные данные'!H124</f>
        <v>42863</v>
      </c>
      <c r="B124" s="16">
        <f>'Татнфт Зао'!F124</f>
        <v>1.9360647753169709E-2</v>
      </c>
      <c r="C124" s="16">
        <f>'МРСК СК'!F124</f>
        <v>-3.5506688456909644E-2</v>
      </c>
      <c r="D124" s="16">
        <f>Роснефть!F124</f>
        <v>-1.5969369128518093E-2</v>
      </c>
      <c r="N124" s="17">
        <f>'Исходные данные'!H156</f>
        <v>43087</v>
      </c>
      <c r="O124" s="16">
        <f>'Татнфт Зао'!F156</f>
        <v>-1.2278955286516655E-2</v>
      </c>
      <c r="P124" s="16">
        <f>'МРСК СК'!F156</f>
        <v>-8.1411575836997738E-3</v>
      </c>
      <c r="Q124" s="16">
        <f>Роснефть!F156</f>
        <v>-1.9886061445825449E-2</v>
      </c>
    </row>
    <row r="125" spans="1:17" x14ac:dyDescent="0.3">
      <c r="A125" s="17">
        <f>'Исходные данные'!H125</f>
        <v>42870</v>
      </c>
      <c r="B125" s="16">
        <f>'Татнфт Зао'!F125</f>
        <v>4.3640920408952524E-2</v>
      </c>
      <c r="C125" s="16">
        <f>'МРСК СК'!F125</f>
        <v>-1.5174798019235115E-2</v>
      </c>
      <c r="D125" s="16">
        <f>Роснефть!F125</f>
        <v>-4.5632412952057054E-3</v>
      </c>
      <c r="N125" s="17">
        <f>'Исходные данные'!H157</f>
        <v>43094</v>
      </c>
      <c r="O125" s="16">
        <f>'Татнфт Зао'!F157</f>
        <v>-5.8309203107932096E-3</v>
      </c>
      <c r="P125" s="16">
        <f>'МРСК СК'!F157</f>
        <v>4.5280704533156496E-2</v>
      </c>
      <c r="Q125" s="16">
        <f>Роснефть!F157</f>
        <v>-7.6890596678216147E-3</v>
      </c>
    </row>
    <row r="126" spans="1:17" x14ac:dyDescent="0.3">
      <c r="A126" s="17">
        <f>'Исходные данные'!H126</f>
        <v>42877</v>
      </c>
      <c r="B126" s="16">
        <f>'Татнфт Зао'!F126</f>
        <v>-1.0894051989868547E-2</v>
      </c>
      <c r="C126" s="16">
        <f>'МРСК СК'!F126</f>
        <v>-5.338787341806156E-2</v>
      </c>
      <c r="D126" s="16">
        <f>Роснефть!F126</f>
        <v>-6.8841445451452076E-3</v>
      </c>
      <c r="N126" s="17">
        <f>'Исходные данные'!H158</f>
        <v>43101</v>
      </c>
      <c r="O126" s="16">
        <f>'Татнфт Зао'!F158</f>
        <v>4.5123506679753046E-2</v>
      </c>
      <c r="P126" s="16">
        <f>'МРСК СК'!F158</f>
        <v>-1.3106347505300547E-2</v>
      </c>
      <c r="Q126" s="16">
        <f>Роснефть!F158</f>
        <v>6.7802912766248322E-2</v>
      </c>
    </row>
    <row r="127" spans="1:17" x14ac:dyDescent="0.3">
      <c r="A127" s="17">
        <f>'Исходные данные'!H127</f>
        <v>42884</v>
      </c>
      <c r="B127" s="16">
        <f>'Татнфт Зао'!F127</f>
        <v>-2.0044924689059395E-2</v>
      </c>
      <c r="C127" s="16">
        <f>'МРСК СК'!F127</f>
        <v>0</v>
      </c>
      <c r="D127" s="16">
        <f>Роснефть!F127</f>
        <v>-9.9174366573459155E-3</v>
      </c>
      <c r="N127" s="17">
        <f>'Исходные данные'!H159</f>
        <v>43108</v>
      </c>
      <c r="O127" s="16">
        <f>'Татнфт Зао'!F159</f>
        <v>2.8827811600381406E-2</v>
      </c>
      <c r="P127" s="16">
        <f>'МРСК СК'!F159</f>
        <v>5.1425211807437185E-2</v>
      </c>
      <c r="Q127" s="16">
        <f>Роснефть!F159</f>
        <v>3.8980261102269112E-2</v>
      </c>
    </row>
    <row r="128" spans="1:17" x14ac:dyDescent="0.3">
      <c r="A128" s="17">
        <f>'Исходные данные'!H128</f>
        <v>42891</v>
      </c>
      <c r="B128" s="16">
        <f>'Татнфт Зао'!F128</f>
        <v>-5.4856383484058323E-2</v>
      </c>
      <c r="C128" s="16">
        <f>'МРСК СК'!F128</f>
        <v>-3.9478810973787463E-2</v>
      </c>
      <c r="D128" s="16">
        <f>Роснефть!F128</f>
        <v>1.6474837203505042E-2</v>
      </c>
      <c r="N128" s="17">
        <f>'Исходные данные'!H160</f>
        <v>43115</v>
      </c>
      <c r="O128" s="16">
        <f>'Татнфт Зао'!F160</f>
        <v>6.6863427735496389E-2</v>
      </c>
      <c r="P128" s="16">
        <f>'МРСК СК'!F160</f>
        <v>-3.0536723860081535E-2</v>
      </c>
      <c r="Q128" s="16">
        <f>Роснефть!F160</f>
        <v>1.1190428725079242E-2</v>
      </c>
    </row>
    <row r="129" spans="1:17" x14ac:dyDescent="0.3">
      <c r="A129" s="17">
        <f>'Исходные данные'!H129</f>
        <v>42898</v>
      </c>
      <c r="B129" s="16">
        <f>'Татнфт Зао'!F129</f>
        <v>-2.7885203489535663E-2</v>
      </c>
      <c r="C129" s="16">
        <f>'МРСК СК'!F129</f>
        <v>1.0016778243471209E-2</v>
      </c>
      <c r="D129" s="16">
        <f>Роснефть!F129</f>
        <v>1.6326534238853118E-3</v>
      </c>
      <c r="N129" s="17">
        <f>'Исходные данные'!H161</f>
        <v>43122</v>
      </c>
      <c r="O129" s="16">
        <f>'Татнфт Зао'!F161</f>
        <v>5.0930383841016079E-2</v>
      </c>
      <c r="P129" s="16">
        <f>'МРСК СК'!F161</f>
        <v>-6.9546734696900939E-2</v>
      </c>
      <c r="Q129" s="16">
        <f>Роснефть!F161</f>
        <v>7.0049223919314021E-2</v>
      </c>
    </row>
    <row r="130" spans="1:17" x14ac:dyDescent="0.3">
      <c r="A130" s="17">
        <f>'Исходные данные'!H130</f>
        <v>42905</v>
      </c>
      <c r="B130" s="16">
        <f>'Татнфт Зао'!F130</f>
        <v>6.0271719188689281E-2</v>
      </c>
      <c r="C130" s="16">
        <f>'МРСК СК'!F130</f>
        <v>4.228272115937759E-2</v>
      </c>
      <c r="D130" s="16">
        <f>Роснефть!F130</f>
        <v>4.9333790168142197E-2</v>
      </c>
      <c r="N130" s="17">
        <f>'Исходные данные'!H162</f>
        <v>43129</v>
      </c>
      <c r="O130" s="16">
        <f>'Татнфт Зао'!F162</f>
        <v>-1.7256259674697252E-3</v>
      </c>
      <c r="P130" s="16">
        <f>'МРСК СК'!F162</f>
        <v>-1.3947227480850441E-2</v>
      </c>
      <c r="Q130" s="16">
        <f>Роснефть!F162</f>
        <v>-3.4411375601387621E-2</v>
      </c>
    </row>
    <row r="131" spans="1:17" x14ac:dyDescent="0.3">
      <c r="A131" s="17">
        <f>'Исходные данные'!H131</f>
        <v>42912</v>
      </c>
      <c r="B131" s="16">
        <f>'Татнфт Зао'!F131</f>
        <v>1.0034200184798635E-2</v>
      </c>
      <c r="C131" s="16">
        <f>'МРСК СК'!F131</f>
        <v>0.10280949386622094</v>
      </c>
      <c r="D131" s="16">
        <f>Роснефть!F131</f>
        <v>3.1007776782481854E-3</v>
      </c>
      <c r="N131" s="17">
        <f>'Исходные данные'!H163</f>
        <v>43136</v>
      </c>
      <c r="O131" s="16">
        <f>'Татнфт Зао'!F163</f>
        <v>-7.5863198390212022E-2</v>
      </c>
      <c r="P131" s="16">
        <f>'МРСК СК'!F163</f>
        <v>-2.8491955794306158E-2</v>
      </c>
      <c r="Q131" s="16">
        <f>Роснефть!F163</f>
        <v>-4.6211849222592583E-2</v>
      </c>
    </row>
    <row r="132" spans="1:17" x14ac:dyDescent="0.3">
      <c r="A132" s="17">
        <f>'Исходные данные'!H132</f>
        <v>42919</v>
      </c>
      <c r="B132" s="16">
        <f>'Татнфт Зао'!F132</f>
        <v>-1.745713729815495E-2</v>
      </c>
      <c r="C132" s="16">
        <f>'МРСК СК'!F132</f>
        <v>-5.310982531394829E-2</v>
      </c>
      <c r="D132" s="16">
        <f>Роснефть!F132</f>
        <v>-1.6230069120040852E-2</v>
      </c>
      <c r="N132" s="17">
        <f>'Исходные данные'!H164</f>
        <v>43143</v>
      </c>
      <c r="O132" s="16">
        <f>'Татнфт Зао'!F164</f>
        <v>5.844115494354777E-2</v>
      </c>
      <c r="P132" s="16">
        <f>'МРСК СК'!F164</f>
        <v>5.071509257901622E-2</v>
      </c>
      <c r="Q132" s="16">
        <f>Роснефть!F164</f>
        <v>-1.0789981779019151E-3</v>
      </c>
    </row>
    <row r="133" spans="1:17" x14ac:dyDescent="0.3">
      <c r="A133" s="17">
        <f>'Исходные данные'!H133</f>
        <v>42926</v>
      </c>
      <c r="B133" s="16">
        <f>'Татнфт Зао'!F133</f>
        <v>2.3826585583634676E-2</v>
      </c>
      <c r="C133" s="16">
        <f>'МРСК СК'!F133</f>
        <v>-4.0190880583245339E-2</v>
      </c>
      <c r="D133" s="16">
        <f>Роснефть!F133</f>
        <v>6.2912867756113921E-4</v>
      </c>
      <c r="N133" s="17">
        <f>'Исходные данные'!H165</f>
        <v>43150</v>
      </c>
      <c r="O133" s="16">
        <f>'Татнфт Зао'!F165</f>
        <v>5.2215540341237911E-2</v>
      </c>
      <c r="P133" s="16">
        <f>'МРСК СК'!F165</f>
        <v>5.4794657646255705E-3</v>
      </c>
      <c r="Q133" s="16">
        <f>Роснефть!F165</f>
        <v>3.9612132766028874E-2</v>
      </c>
    </row>
    <row r="134" spans="1:17" x14ac:dyDescent="0.3">
      <c r="A134" s="17">
        <f>'Исходные данные'!H134</f>
        <v>42933</v>
      </c>
      <c r="B134" s="16">
        <f>'Татнфт Зао'!F134</f>
        <v>1.8608845201275526E-2</v>
      </c>
      <c r="C134" s="16">
        <f>'МРСК СК'!F134</f>
        <v>8.173988349611766E-2</v>
      </c>
      <c r="D134" s="16">
        <f>Роснефть!F134</f>
        <v>-1.8885746878682475E-3</v>
      </c>
      <c r="N134" s="17">
        <f>'Исходные данные'!H166</f>
        <v>43157</v>
      </c>
      <c r="O134" s="16">
        <f>'Татнфт Зао'!F166</f>
        <v>-7.5345689219391701E-3</v>
      </c>
      <c r="P134" s="16">
        <f>'МРСК СК'!F166</f>
        <v>-1.6529301951210582E-2</v>
      </c>
      <c r="Q134" s="16">
        <f>Роснефть!F166</f>
        <v>-5.4215468250015109E-2</v>
      </c>
    </row>
    <row r="135" spans="1:17" x14ac:dyDescent="0.3">
      <c r="A135" s="17">
        <f>'Исходные данные'!H135</f>
        <v>42940</v>
      </c>
      <c r="B135" s="16">
        <f>'Татнфт Зао'!F135</f>
        <v>-1.5966835738436963E-2</v>
      </c>
      <c r="C135" s="16">
        <f>'МРСК СК'!F135</f>
        <v>8.6284368597012412E-2</v>
      </c>
      <c r="D135" s="16">
        <f>Роснефть!F135</f>
        <v>-3.6904556935450979E-2</v>
      </c>
      <c r="N135" s="17">
        <f>'Исходные данные'!H167</f>
        <v>43164</v>
      </c>
      <c r="O135" s="16">
        <f>'Татнфт Зао'!F167</f>
        <v>1.5012792389185134E-2</v>
      </c>
      <c r="P135" s="16">
        <f>'МРСК СК'!F167</f>
        <v>-8.3682496705165792E-3</v>
      </c>
      <c r="Q135" s="16">
        <f>Роснефть!F167</f>
        <v>-1.9755680041411761E-2</v>
      </c>
    </row>
    <row r="136" spans="1:17" x14ac:dyDescent="0.3">
      <c r="A136" s="17">
        <f>'Исходные данные'!H136</f>
        <v>42947</v>
      </c>
      <c r="B136" s="16">
        <f>'Татнфт Зао'!F136</f>
        <v>1.0368227273176218E-2</v>
      </c>
      <c r="C136" s="16">
        <f>'МРСК СК'!F136</f>
        <v>1.3245226750020723E-2</v>
      </c>
      <c r="D136" s="16">
        <f>Роснефть!F136</f>
        <v>3.2483962430054407E-2</v>
      </c>
      <c r="N136" s="17">
        <f>'Исходные данные'!H168</f>
        <v>43171</v>
      </c>
      <c r="O136" s="16">
        <f>'Татнфт Зао'!F168</f>
        <v>1.5198485203783745E-2</v>
      </c>
      <c r="P136" s="16">
        <f>'МРСК СК'!F168</f>
        <v>-1.694955831377332E-2</v>
      </c>
      <c r="Q136" s="16">
        <f>Роснефть!F168</f>
        <v>1.9129505944558731E-2</v>
      </c>
    </row>
    <row r="137" spans="1:17" x14ac:dyDescent="0.3">
      <c r="A137" s="17">
        <f>'Исходные данные'!H137</f>
        <v>42954</v>
      </c>
      <c r="B137" s="16">
        <f>'Татнфт Зао'!F137</f>
        <v>-9.1815965056807058E-3</v>
      </c>
      <c r="C137" s="16">
        <f>'МРСК СК'!F137</f>
        <v>-6.8053463245015641E-2</v>
      </c>
      <c r="D137" s="16">
        <f>Роснефть!F137</f>
        <v>-3.8878999392180709E-2</v>
      </c>
      <c r="N137" s="17">
        <f>'Исходные данные'!H169</f>
        <v>43178</v>
      </c>
      <c r="O137" s="16">
        <f>'Татнфт Зао'!F169</f>
        <v>8.2819570494673863E-3</v>
      </c>
      <c r="P137" s="16">
        <f>'МРСК СК'!F169</f>
        <v>-5.7143012634387758E-3</v>
      </c>
      <c r="Q137" s="16">
        <f>Роснефть!F169</f>
        <v>-1.5147023580241175E-2</v>
      </c>
    </row>
    <row r="138" spans="1:17" x14ac:dyDescent="0.3">
      <c r="A138" s="17">
        <f>'Исходные данные'!H138</f>
        <v>42961</v>
      </c>
      <c r="B138" s="16">
        <f>'Татнфт Зао'!F138</f>
        <v>3.9452970690969083E-3</v>
      </c>
      <c r="C138" s="16">
        <f>'МРСК СК'!F138</f>
        <v>4.1385216162854281E-2</v>
      </c>
      <c r="D138" s="16">
        <f>Роснефть!F138</f>
        <v>-1.2914086759209601E-2</v>
      </c>
      <c r="N138" s="17">
        <f>'Исходные данные'!H170</f>
        <v>43185</v>
      </c>
      <c r="O138" s="16">
        <f>'Татнфт Зао'!F170</f>
        <v>-1.0976166133158844E-2</v>
      </c>
      <c r="P138" s="16">
        <f>'МРСК СК'!F170</f>
        <v>-5.7471422555678475E-3</v>
      </c>
      <c r="Q138" s="16">
        <f>Роснефть!F170</f>
        <v>-1.9096122925873729E-3</v>
      </c>
    </row>
    <row r="139" spans="1:17" x14ac:dyDescent="0.3">
      <c r="A139" s="17">
        <f>'Исходные данные'!H139</f>
        <v>42968</v>
      </c>
      <c r="B139" s="16">
        <f>'Татнфт Зао'!F139</f>
        <v>1.1873060084365561E-2</v>
      </c>
      <c r="C139" s="16">
        <f>'МРСК СК'!F139</f>
        <v>1.8742181809740664E-2</v>
      </c>
      <c r="D139" s="16">
        <f>Роснефть!F139</f>
        <v>4.8208887317183315E-3</v>
      </c>
      <c r="N139" s="17">
        <f>'Исходные данные'!H171</f>
        <v>43192</v>
      </c>
      <c r="O139" s="16">
        <f>'Татнфт Зао'!F171</f>
        <v>-2.619516887550358E-3</v>
      </c>
      <c r="P139" s="16">
        <f>'МРСК СК'!F171</f>
        <v>-1.4514042884254071E-2</v>
      </c>
      <c r="Q139" s="16">
        <f>Роснефть!F171</f>
        <v>1.7995750044211927E-2</v>
      </c>
    </row>
    <row r="140" spans="1:17" x14ac:dyDescent="0.3">
      <c r="A140" s="17">
        <f>'Исходные данные'!H140</f>
        <v>42975</v>
      </c>
      <c r="B140" s="16">
        <f>'Татнфт Зао'!F140</f>
        <v>1.6847020118886909E-3</v>
      </c>
      <c r="C140" s="16">
        <f>'МРСК СК'!F140</f>
        <v>-2.6560440581162963E-3</v>
      </c>
      <c r="D140" s="16">
        <f>Роснефть!F140</f>
        <v>8.586578516078967E-3</v>
      </c>
      <c r="N140" s="17">
        <f>'Исходные данные'!H172</f>
        <v>43199</v>
      </c>
      <c r="O140" s="16">
        <f>'Татнфт Зао'!F172</f>
        <v>6.0045862274862326E-2</v>
      </c>
      <c r="P140" s="16">
        <f>'МРСК СК'!F172</f>
        <v>-2.3669744085904849E-2</v>
      </c>
      <c r="Q140" s="16">
        <f>Роснефть!F172</f>
        <v>1.0582109330536788E-2</v>
      </c>
    </row>
    <row r="141" spans="1:17" x14ac:dyDescent="0.3">
      <c r="A141" s="17">
        <f>'Исходные данные'!H141</f>
        <v>42982</v>
      </c>
      <c r="B141" s="16">
        <f>'Татнфт Зао'!F141</f>
        <v>2.4809456602170103E-2</v>
      </c>
      <c r="C141" s="16">
        <f>'МРСК СК'!F141</f>
        <v>-1.0695289116747919E-2</v>
      </c>
      <c r="D141" s="16">
        <f>Роснефть!F141</f>
        <v>3.5057301384619037E-2</v>
      </c>
      <c r="N141" s="17">
        <f>'Исходные данные'!H173</f>
        <v>43206</v>
      </c>
      <c r="O141" s="16">
        <f>'Татнфт Зао'!F173</f>
        <v>1.4331394461602949E-2</v>
      </c>
      <c r="P141" s="16">
        <f>'МРСК СК'!F173</f>
        <v>1.7804624633506686E-2</v>
      </c>
      <c r="Q141" s="16">
        <f>Роснефть!F173</f>
        <v>4.8200280654317945E-2</v>
      </c>
    </row>
    <row r="142" spans="1:17" x14ac:dyDescent="0.3">
      <c r="A142" s="17">
        <f>'Исходные данные'!H142</f>
        <v>42989</v>
      </c>
      <c r="B142" s="16">
        <f>'Татнфт Зао'!F142</f>
        <v>1.8928644682527913E-3</v>
      </c>
      <c r="C142" s="16">
        <f>'МРСК СК'!F142</f>
        <v>4.7252884850545511E-2</v>
      </c>
      <c r="D142" s="16">
        <f>Роснефть!F142</f>
        <v>1.4969159997857771E-2</v>
      </c>
      <c r="N142" s="17">
        <f>'Исходные данные'!H175</f>
        <v>43220</v>
      </c>
      <c r="O142" s="16">
        <f>'Татнфт Зао'!F175</f>
        <v>-3.1867179200197729E-2</v>
      </c>
      <c r="P142" s="16">
        <f>'МРСК СК'!F175</f>
        <v>-8.8365818004981118E-3</v>
      </c>
      <c r="Q142" s="16">
        <f>Роснефть!F175</f>
        <v>1.4979114326474439E-2</v>
      </c>
    </row>
    <row r="143" spans="1:17" x14ac:dyDescent="0.3">
      <c r="A143" s="17">
        <f>'Исходные данные'!H143</f>
        <v>42996</v>
      </c>
      <c r="B143" s="16">
        <f>'Татнфт Зао'!F143</f>
        <v>1.4394140506446162E-2</v>
      </c>
      <c r="C143" s="16">
        <f>'МРСК СК'!F143</f>
        <v>7.1724180798445586E-2</v>
      </c>
      <c r="D143" s="16">
        <f>Роснефть!F143</f>
        <v>-9.4281025212016173E-3</v>
      </c>
      <c r="N143" s="17">
        <f>'Исходные данные'!H176</f>
        <v>43227</v>
      </c>
      <c r="O143" s="16">
        <f>'Татнфт Зао'!F176</f>
        <v>2.7228849515014739E-2</v>
      </c>
      <c r="P143" s="16">
        <f>'МРСК СК'!F176</f>
        <v>-1.1904902506318314E-2</v>
      </c>
      <c r="Q143" s="16">
        <f>Роснефть!F176</f>
        <v>3.7304503177517372E-2</v>
      </c>
    </row>
    <row r="144" spans="1:17" x14ac:dyDescent="0.3">
      <c r="A144" s="17">
        <f>'Исходные данные'!H144</f>
        <v>43003</v>
      </c>
      <c r="B144" s="16">
        <f>'Татнфт Зао'!F144</f>
        <v>2.1878945487439672E-2</v>
      </c>
      <c r="C144" s="16">
        <f>'МРСК СК'!F144</f>
        <v>1.8913093306486994E-2</v>
      </c>
      <c r="D144" s="16">
        <f>Роснефть!F144</f>
        <v>7.0793971433702968E-3</v>
      </c>
      <c r="N144" s="17">
        <f>'Исходные данные'!H177</f>
        <v>43234</v>
      </c>
      <c r="O144" s="16">
        <f>'Татнфт Зао'!F177</f>
        <v>5.8129003678644457E-3</v>
      </c>
      <c r="P144" s="16">
        <f>'МРСК СК'!F177</f>
        <v>-1.5083242211328476E-2</v>
      </c>
      <c r="Q144" s="16">
        <f>Роснефть!F177</f>
        <v>-3.6658299600911215E-2</v>
      </c>
    </row>
    <row r="145" spans="1:17" x14ac:dyDescent="0.3">
      <c r="A145" s="17">
        <f>'Исходные данные'!H145</f>
        <v>43010</v>
      </c>
      <c r="B145" s="16">
        <f>'Татнфт Зао'!F145</f>
        <v>3.288786684483521E-2</v>
      </c>
      <c r="C145" s="16">
        <f>'МРСК СК'!F145</f>
        <v>4.6729056993924231E-3</v>
      </c>
      <c r="D145" s="16">
        <f>Роснефть!F145</f>
        <v>5.1598894874883543E-3</v>
      </c>
      <c r="N145" s="17">
        <f>'Исходные данные'!H178</f>
        <v>43241</v>
      </c>
      <c r="O145" s="16">
        <f>'Татнфт Зао'!F178</f>
        <v>-2.0607059348907285E-2</v>
      </c>
      <c r="P145" s="16">
        <f>'МРСК СК'!F178</f>
        <v>-3.044142381228244E-3</v>
      </c>
      <c r="Q145" s="16">
        <f>Роснефть!F178</f>
        <v>-2.2737161390798191E-2</v>
      </c>
    </row>
    <row r="146" spans="1:17" x14ac:dyDescent="0.3">
      <c r="A146" s="17">
        <f>'Исходные данные'!H146</f>
        <v>43017</v>
      </c>
      <c r="B146" s="16">
        <f>'Татнфт Зао'!F146</f>
        <v>1.2161047909212908E-2</v>
      </c>
      <c r="C146" s="16">
        <f>'МРСК СК'!F146</f>
        <v>-1.1723463696059259E-2</v>
      </c>
      <c r="D146" s="16">
        <f>Роснефть!F146</f>
        <v>-1.8732443816804475E-3</v>
      </c>
      <c r="N146" s="17">
        <f>'Исходные данные'!H179</f>
        <v>43248</v>
      </c>
      <c r="O146" s="16">
        <f>'Татнфт Зао'!F179</f>
        <v>-3.0754252946519228E-3</v>
      </c>
      <c r="P146" s="16">
        <f>'МРСК СК'!F179</f>
        <v>1.2121360532345041E-2</v>
      </c>
      <c r="Q146" s="16">
        <f>Роснефть!F179</f>
        <v>1.1171832038877267E-2</v>
      </c>
    </row>
    <row r="147" spans="1:17" x14ac:dyDescent="0.3">
      <c r="A147" s="17">
        <f>'Исходные данные'!H147</f>
        <v>43024</v>
      </c>
      <c r="B147" s="16">
        <f>'Татнфт Зао'!F147</f>
        <v>-1.2514051384079251E-2</v>
      </c>
      <c r="C147" s="16">
        <f>'МРСК СК'!F147</f>
        <v>-0.1043128466253825</v>
      </c>
      <c r="D147" s="16">
        <f>Роснефть!F147</f>
        <v>5.6092387645105945E-3</v>
      </c>
      <c r="N147" s="17">
        <f>'Исходные данные'!H180</f>
        <v>43255</v>
      </c>
      <c r="O147" s="16">
        <f>'Татнфт Зао'!F180</f>
        <v>-1.391958324361163E-2</v>
      </c>
      <c r="P147" s="16">
        <f>'МРСК СК'!F180</f>
        <v>-1.5174798019235115E-2</v>
      </c>
      <c r="Q147" s="16">
        <f>Роснефть!F180</f>
        <v>-1.0461619889678979E-3</v>
      </c>
    </row>
    <row r="148" spans="1:17" x14ac:dyDescent="0.3">
      <c r="A148" s="17">
        <f>'Исходные данные'!H148</f>
        <v>43031</v>
      </c>
      <c r="B148" s="16">
        <f>'Татнфт Зао'!F148</f>
        <v>-1.1838660819978078E-2</v>
      </c>
      <c r="C148" s="16">
        <f>'МРСК СК'!F148</f>
        <v>-7.8844035241489828E-3</v>
      </c>
      <c r="D148" s="16">
        <f>Роснефть!F148</f>
        <v>6.2131098612533387E-4</v>
      </c>
      <c r="N148" s="17">
        <f>'Исходные данные'!H181</f>
        <v>43262</v>
      </c>
      <c r="O148" s="16">
        <f>'Татнфт Зао'!F181</f>
        <v>-9.7218203597337124E-3</v>
      </c>
      <c r="P148" s="16">
        <f>'МРСК СК'!F181</f>
        <v>-1.230784767459704E-2</v>
      </c>
      <c r="Q148" s="16">
        <f>Роснефть!F181</f>
        <v>2.874316063030426E-3</v>
      </c>
    </row>
    <row r="149" spans="1:17" x14ac:dyDescent="0.3">
      <c r="A149" s="17">
        <f>'Исходные данные'!H149</f>
        <v>43038</v>
      </c>
      <c r="B149" s="16">
        <f>'Татнфт Зао'!F149</f>
        <v>4.1179201168096848E-2</v>
      </c>
      <c r="C149" s="16">
        <f>'МРСК СК'!F149</f>
        <v>-1.0610179112015459E-2</v>
      </c>
      <c r="D149" s="16">
        <f>Роснефть!F149</f>
        <v>-1.3129291441792623E-2</v>
      </c>
      <c r="N149" s="17">
        <f>'Исходные данные'!H182</f>
        <v>43269</v>
      </c>
      <c r="O149" s="16">
        <f>'Татнфт Зао'!F182</f>
        <v>1.0178789141486153E-2</v>
      </c>
      <c r="P149" s="16">
        <f>'МРСК СК'!F182</f>
        <v>1.8405427542715343E-2</v>
      </c>
      <c r="Q149" s="16">
        <f>Роснефть!F182</f>
        <v>1.9508402416704155E-2</v>
      </c>
    </row>
    <row r="150" spans="1:17" x14ac:dyDescent="0.3">
      <c r="A150" s="17">
        <f>'Исходные данные'!H150</f>
        <v>43045</v>
      </c>
      <c r="B150" s="16">
        <f>'Татнфт Зао'!F150</f>
        <v>0.10718741728492073</v>
      </c>
      <c r="C150" s="16">
        <f>'МРСК СК'!F150</f>
        <v>-8.0321716972641538E-3</v>
      </c>
      <c r="D150" s="16">
        <f>Роснефть!F150</f>
        <v>3.5698760984086343E-2</v>
      </c>
      <c r="N150" s="17">
        <f>'Исходные данные'!H183</f>
        <v>43276</v>
      </c>
      <c r="O150" s="16">
        <f>'Татнфт Зао'!F183</f>
        <v>2.8967956779245522E-2</v>
      </c>
      <c r="P150" s="16">
        <f>'МРСК СК'!F183</f>
        <v>-9.1603693986641657E-3</v>
      </c>
      <c r="Q150" s="16">
        <f>Роснефть!F183</f>
        <v>1.3597007242623237E-2</v>
      </c>
    </row>
    <row r="151" spans="1:17" x14ac:dyDescent="0.3">
      <c r="A151" s="17">
        <f>'Исходные данные'!H151</f>
        <v>43052</v>
      </c>
      <c r="B151" s="16">
        <f>'Татнфт Зао'!F151</f>
        <v>-3.7981235216955615E-2</v>
      </c>
      <c r="C151" s="16">
        <f>'МРСК СК'!F151</f>
        <v>-1.081091610421573E-2</v>
      </c>
      <c r="D151" s="16">
        <f>Роснефть!F151</f>
        <v>-9.1007925092218722E-2</v>
      </c>
      <c r="N151" s="17">
        <f>'Исходные данные'!H184</f>
        <v>43283</v>
      </c>
      <c r="O151" s="16">
        <f>'Татнфт Зао'!F184</f>
        <v>4.1337624377308325E-3</v>
      </c>
      <c r="P151" s="16">
        <f>'МРСК СК'!F184</f>
        <v>-2.1706278581863171E-2</v>
      </c>
      <c r="Q151" s="16">
        <f>Роснефть!F184</f>
        <v>1.8135698108860475E-2</v>
      </c>
    </row>
    <row r="152" spans="1:17" x14ac:dyDescent="0.3">
      <c r="A152" s="17">
        <f>'Исходные данные'!H152</f>
        <v>43059</v>
      </c>
      <c r="B152" s="16">
        <f>'Татнфт Зао'!F152</f>
        <v>2.2461006457858604E-2</v>
      </c>
      <c r="C152" s="16">
        <f>'МРСК СК'!F152</f>
        <v>-3.8786025035156421E-2</v>
      </c>
      <c r="D152" s="16">
        <f>Роснефть!F152</f>
        <v>1.0256500167189282E-2</v>
      </c>
      <c r="N152" s="17">
        <f>'Исходные данные'!H185</f>
        <v>43290</v>
      </c>
      <c r="O152" s="16">
        <f>'Татнфт Зао'!F185</f>
        <v>3.6099257724358097E-2</v>
      </c>
      <c r="P152" s="16">
        <f>'МРСК СК'!F185</f>
        <v>-3.1397200046676412E-3</v>
      </c>
      <c r="Q152" s="16">
        <f>Роснефть!F185</f>
        <v>8.6388294875327822E-3</v>
      </c>
    </row>
    <row r="153" spans="1:17" x14ac:dyDescent="0.3">
      <c r="A153" s="17">
        <f>'Исходные данные'!H153</f>
        <v>43066</v>
      </c>
      <c r="B153" s="16">
        <f>'Татнфт Зао'!F153</f>
        <v>-4.2061030839062444E-2</v>
      </c>
      <c r="C153" s="16">
        <f>'МРСК СК'!F153</f>
        <v>-2.8288562004777137E-3</v>
      </c>
      <c r="D153" s="16">
        <f>Роснефть!F153</f>
        <v>-3.9615787893390791E-2</v>
      </c>
      <c r="N153" s="17">
        <f>'Исходные данные'!H186</f>
        <v>43297</v>
      </c>
      <c r="O153" s="16">
        <f>'Татнфт Зао'!F186</f>
        <v>-5.2717939290986369E-3</v>
      </c>
      <c r="P153" s="16">
        <f>'МРСК СК'!F186</f>
        <v>9.3897403498391374E-3</v>
      </c>
      <c r="Q153" s="16">
        <f>Роснефть!F186</f>
        <v>-3.4121913069257E-2</v>
      </c>
    </row>
    <row r="154" spans="1:17" x14ac:dyDescent="0.3">
      <c r="A154" s="17">
        <f>'Исходные данные'!H154</f>
        <v>43073</v>
      </c>
      <c r="B154" s="16">
        <f>'Татнфт Зао'!F154</f>
        <v>9.0106094012842461E-2</v>
      </c>
      <c r="C154" s="16">
        <f>'МРСК СК'!F154</f>
        <v>-2.8737609767356911E-2</v>
      </c>
      <c r="D154" s="16">
        <f>Роснефть!F154</f>
        <v>5.9752631900870205E-3</v>
      </c>
      <c r="N154" s="17">
        <f>'Исходные данные'!H187</f>
        <v>43304</v>
      </c>
      <c r="O154" s="16">
        <f>'Татнфт Зао'!F187</f>
        <v>1.1081232867958311E-2</v>
      </c>
      <c r="P154" s="16">
        <f>'МРСК СК'!F187</f>
        <v>2.461662763535603E-2</v>
      </c>
      <c r="Q154" s="16">
        <f>Роснефть!F187</f>
        <v>2.5730945771616297E-2</v>
      </c>
    </row>
    <row r="155" spans="1:17" x14ac:dyDescent="0.3">
      <c r="A155" s="17">
        <f>'Исходные данные'!H155</f>
        <v>43080</v>
      </c>
      <c r="B155" s="16">
        <f>'Татнфт Зао'!F155</f>
        <v>-3.1396108216144906E-2</v>
      </c>
      <c r="C155" s="16">
        <f>'МРСК СК'!F155</f>
        <v>7.5772558472330206E-2</v>
      </c>
      <c r="D155" s="16">
        <f>Роснефть!F155</f>
        <v>1.988606144582538E-2</v>
      </c>
      <c r="N155" s="17">
        <f>'Исходные данные'!H188</f>
        <v>43311</v>
      </c>
      <c r="O155" s="16">
        <f>'Татнфт Зао'!F188</f>
        <v>3.0882966231073828E-2</v>
      </c>
      <c r="P155" s="16">
        <f>'МРСК СК'!F188</f>
        <v>-2.7736754971599636E-2</v>
      </c>
      <c r="Q155" s="16">
        <f>Роснефть!F188</f>
        <v>1.9024814369578237E-2</v>
      </c>
    </row>
    <row r="156" spans="1:17" x14ac:dyDescent="0.3">
      <c r="A156" s="17">
        <f>'Исходные данные'!H156</f>
        <v>43087</v>
      </c>
      <c r="B156" s="16">
        <f>'Татнфт Зао'!F156</f>
        <v>-1.2278955286516655E-2</v>
      </c>
      <c r="C156" s="16">
        <f>'МРСК СК'!F156</f>
        <v>-8.1411575836997738E-3</v>
      </c>
      <c r="D156" s="16">
        <f>Роснефть!F156</f>
        <v>-1.9886061445825449E-2</v>
      </c>
      <c r="N156" s="17">
        <f>'Исходные данные'!H189</f>
        <v>43318</v>
      </c>
      <c r="O156" s="16">
        <f>'Татнфт Зао'!F189</f>
        <v>2.9691789807402998E-2</v>
      </c>
      <c r="P156" s="16">
        <f>'МРСК СК'!F189</f>
        <v>-2.2117805253618991E-2</v>
      </c>
      <c r="Q156" s="16">
        <f>Роснефть!F189</f>
        <v>5.2113626516133736E-2</v>
      </c>
    </row>
    <row r="157" spans="1:17" x14ac:dyDescent="0.3">
      <c r="A157" s="17">
        <f>'Исходные данные'!H157</f>
        <v>43094</v>
      </c>
      <c r="B157" s="16">
        <f>'Татнфт Зао'!F157</f>
        <v>-5.8309203107932096E-3</v>
      </c>
      <c r="C157" s="16">
        <f>'МРСК СК'!F157</f>
        <v>4.5280704533156496E-2</v>
      </c>
      <c r="D157" s="16">
        <f>Роснефть!F157</f>
        <v>-7.6890596678216147E-3</v>
      </c>
      <c r="N157" s="17">
        <f>'Исходные данные'!H190</f>
        <v>43325</v>
      </c>
      <c r="O157" s="16">
        <f>'Татнфт Зао'!F190</f>
        <v>-1.6086137751624381E-2</v>
      </c>
      <c r="P157" s="16">
        <f>'МРСК СК'!F190</f>
        <v>-9.6308930609613E-3</v>
      </c>
      <c r="Q157" s="16">
        <f>Роснефть!F190</f>
        <v>-1.7345176136336383E-2</v>
      </c>
    </row>
    <row r="158" spans="1:17" x14ac:dyDescent="0.3">
      <c r="A158" s="17">
        <f>'Исходные данные'!H158</f>
        <v>43101</v>
      </c>
      <c r="B158" s="16">
        <f>'Татнфт Зао'!F158</f>
        <v>4.5123506679753046E-2</v>
      </c>
      <c r="C158" s="16">
        <f>'МРСК СК'!F158</f>
        <v>-1.3106347505300547E-2</v>
      </c>
      <c r="D158" s="16">
        <f>Роснефть!F158</f>
        <v>6.7802912766248322E-2</v>
      </c>
      <c r="N158" s="17">
        <f>'Исходные данные'!H191</f>
        <v>43332</v>
      </c>
      <c r="O158" s="16">
        <f>'Татнфт Зао'!F191</f>
        <v>4.6083802571688974E-2</v>
      </c>
      <c r="P158" s="16">
        <f>'МРСК СК'!F191</f>
        <v>-3.2789822822990838E-2</v>
      </c>
      <c r="Q158" s="16">
        <f>Роснефть!F191</f>
        <v>5.3870606915213462E-3</v>
      </c>
    </row>
    <row r="159" spans="1:17" x14ac:dyDescent="0.3">
      <c r="A159" s="17">
        <f>'Исходные данные'!H159</f>
        <v>43108</v>
      </c>
      <c r="B159" s="16">
        <f>'Татнфт Зао'!F159</f>
        <v>2.8827811600381406E-2</v>
      </c>
      <c r="C159" s="16">
        <f>'МРСК СК'!F159</f>
        <v>5.1425211807437185E-2</v>
      </c>
      <c r="D159" s="16">
        <f>Роснефть!F159</f>
        <v>3.8980261102269112E-2</v>
      </c>
      <c r="N159" s="17">
        <f>'Исходные данные'!H192</f>
        <v>43339</v>
      </c>
      <c r="O159" s="16">
        <f>'Татнфт Зао'!F192</f>
        <v>1.0526412986987603E-2</v>
      </c>
      <c r="P159" s="16">
        <f>'МРСК СК'!F192</f>
        <v>-3.3389012655147096E-3</v>
      </c>
      <c r="Q159" s="16">
        <f>Роснефть!F192</f>
        <v>1.759711997249595E-2</v>
      </c>
    </row>
    <row r="160" spans="1:17" x14ac:dyDescent="0.3">
      <c r="A160" s="17">
        <f>'Исходные данные'!H160</f>
        <v>43115</v>
      </c>
      <c r="B160" s="16">
        <f>'Татнфт Зао'!F160</f>
        <v>6.6863427735496389E-2</v>
      </c>
      <c r="C160" s="16">
        <f>'МРСК СК'!F160</f>
        <v>-3.0536723860081535E-2</v>
      </c>
      <c r="D160" s="16">
        <f>Роснефть!F160</f>
        <v>1.1190428725079242E-2</v>
      </c>
      <c r="N160" s="17">
        <f>'Исходные данные'!H193</f>
        <v>43346</v>
      </c>
      <c r="O160" s="16">
        <f>'Татнфт Зао'!F193</f>
        <v>3.0600559387839285E-3</v>
      </c>
      <c r="P160" s="16">
        <f>'МРСК СК'!F193</f>
        <v>-1.0084119066625935E-2</v>
      </c>
      <c r="Q160" s="16">
        <f>Роснефть!F193</f>
        <v>8.7975431737912189E-3</v>
      </c>
    </row>
    <row r="161" spans="1:17" x14ac:dyDescent="0.3">
      <c r="A161" s="17">
        <f>'Исходные данные'!H161</f>
        <v>43122</v>
      </c>
      <c r="B161" s="16">
        <f>'Татнфт Зао'!F161</f>
        <v>5.0930383841016079E-2</v>
      </c>
      <c r="C161" s="16">
        <f>'МРСК СК'!F161</f>
        <v>-6.9546734696900939E-2</v>
      </c>
      <c r="D161" s="16">
        <f>Роснефть!F161</f>
        <v>7.0049223919314021E-2</v>
      </c>
      <c r="N161" s="17">
        <f>'Исходные данные'!H194</f>
        <v>43353</v>
      </c>
      <c r="O161" s="16">
        <f>'Татнфт Зао'!F194</f>
        <v>1.0763003551459878E-2</v>
      </c>
      <c r="P161" s="16">
        <f>'МРСК СК'!F194</f>
        <v>1.0084119066626008E-2</v>
      </c>
      <c r="Q161" s="16">
        <f>Роснефть!F194</f>
        <v>4.0867351690542135E-3</v>
      </c>
    </row>
    <row r="162" spans="1:17" x14ac:dyDescent="0.3">
      <c r="A162" s="17">
        <f>'Исходные данные'!H162</f>
        <v>43129</v>
      </c>
      <c r="B162" s="16">
        <f>'Татнфт Зао'!F162</f>
        <v>-1.7256259674697252E-3</v>
      </c>
      <c r="C162" s="16">
        <f>'МРСК СК'!F162</f>
        <v>-1.3947227480850441E-2</v>
      </c>
      <c r="D162" s="16">
        <f>Роснефть!F162</f>
        <v>-3.4411375601387621E-2</v>
      </c>
      <c r="N162" s="17">
        <f>'Исходные данные'!H195</f>
        <v>43360</v>
      </c>
      <c r="O162" s="16">
        <f>'Татнфт Зао'!F195</f>
        <v>1.8873865307057287E-3</v>
      </c>
      <c r="P162" s="16">
        <f>'МРСК СК'!F195</f>
        <v>1.3289232118682706E-2</v>
      </c>
      <c r="Q162" s="16">
        <f>Роснефть!F195</f>
        <v>-2.1548066177170754E-3</v>
      </c>
    </row>
    <row r="163" spans="1:17" x14ac:dyDescent="0.3">
      <c r="A163" s="17">
        <f>'Исходные данные'!H163</f>
        <v>43136</v>
      </c>
      <c r="B163" s="16">
        <f>'Татнфт Зао'!F163</f>
        <v>-7.5863198390212022E-2</v>
      </c>
      <c r="C163" s="16">
        <f>'МРСК СК'!F163</f>
        <v>-2.8491955794306158E-2</v>
      </c>
      <c r="D163" s="16">
        <f>Роснефть!F163</f>
        <v>-4.6211849222592583E-2</v>
      </c>
      <c r="N163" s="17">
        <f>'Исходные данные'!H197</f>
        <v>43374</v>
      </c>
      <c r="O163" s="16">
        <f>'Татнфт Зао'!F197</f>
        <v>-3.0752955226629342E-2</v>
      </c>
      <c r="P163" s="16">
        <f>'МРСК СК'!F197</f>
        <v>1.7271586508660716E-2</v>
      </c>
      <c r="Q163" s="16">
        <f>Роснефть!F197</f>
        <v>2.0080996057049126E-2</v>
      </c>
    </row>
    <row r="164" spans="1:17" x14ac:dyDescent="0.3">
      <c r="A164" s="17">
        <f>'Исходные данные'!H164</f>
        <v>43143</v>
      </c>
      <c r="B164" s="16">
        <f>'Татнфт Зао'!F164</f>
        <v>5.844115494354777E-2</v>
      </c>
      <c r="C164" s="16">
        <f>'МРСК СК'!F164</f>
        <v>5.071509257901622E-2</v>
      </c>
      <c r="D164" s="16">
        <f>Роснефть!F164</f>
        <v>-1.0789981779019151E-3</v>
      </c>
      <c r="N164" s="17">
        <f>'Исходные данные'!H199</f>
        <v>43388</v>
      </c>
      <c r="O164" s="16">
        <f>'Татнфт Зао'!F199</f>
        <v>-1.7880425277848409E-2</v>
      </c>
      <c r="P164" s="16">
        <f>'МРСК СК'!F199</f>
        <v>1.398624197473987E-2</v>
      </c>
      <c r="Q164" s="16">
        <f>Роснефть!F199</f>
        <v>4.0768214388458568E-3</v>
      </c>
    </row>
    <row r="165" spans="1:17" x14ac:dyDescent="0.3">
      <c r="A165" s="17">
        <f>'Исходные данные'!H165</f>
        <v>43150</v>
      </c>
      <c r="B165" s="16">
        <f>'Татнфт Зао'!F165</f>
        <v>5.2215540341237911E-2</v>
      </c>
      <c r="C165" s="16">
        <f>'МРСК СК'!F165</f>
        <v>5.4794657646255705E-3</v>
      </c>
      <c r="D165" s="16">
        <f>Роснефть!F165</f>
        <v>3.9612132766028874E-2</v>
      </c>
      <c r="N165" s="17">
        <f>'Исходные данные'!H200</f>
        <v>43395</v>
      </c>
      <c r="O165" s="16">
        <f>'Татнфт Зао'!F200</f>
        <v>-1.8074739511146916E-2</v>
      </c>
      <c r="P165" s="16">
        <f>'МРСК СК'!F200</f>
        <v>-1.7513582492708357E-2</v>
      </c>
      <c r="Q165" s="16">
        <f>Роснефть!F200</f>
        <v>-2.9775099722093735E-2</v>
      </c>
    </row>
    <row r="166" spans="1:17" x14ac:dyDescent="0.3">
      <c r="A166" s="17">
        <f>'Исходные данные'!H166</f>
        <v>43157</v>
      </c>
      <c r="B166" s="16">
        <f>'Татнфт Зао'!F166</f>
        <v>-7.5345689219391701E-3</v>
      </c>
      <c r="C166" s="16">
        <f>'МРСК СК'!F166</f>
        <v>-1.6529301951210582E-2</v>
      </c>
      <c r="D166" s="16">
        <f>Роснефть!F166</f>
        <v>-5.4215468250015109E-2</v>
      </c>
      <c r="N166" s="17">
        <f>'Исходные данные'!H201</f>
        <v>43402</v>
      </c>
      <c r="O166" s="16">
        <f>'Татнфт Зао'!F201</f>
        <v>3.9367059171038367E-2</v>
      </c>
      <c r="P166" s="16">
        <f>'МРСК СК'!F201</f>
        <v>1.054491317661504E-2</v>
      </c>
      <c r="Q166" s="16">
        <f>Роснефть!F201</f>
        <v>1.3802388027797067E-2</v>
      </c>
    </row>
    <row r="167" spans="1:17" x14ac:dyDescent="0.3">
      <c r="A167" s="17">
        <f>'Исходные данные'!H167</f>
        <v>43164</v>
      </c>
      <c r="B167" s="16">
        <f>'Татнфт Зао'!F167</f>
        <v>1.5012792389185134E-2</v>
      </c>
      <c r="C167" s="16">
        <f>'МРСК СК'!F167</f>
        <v>-8.3682496705165792E-3</v>
      </c>
      <c r="D167" s="16">
        <f>Роснефть!F167</f>
        <v>-1.9755680041411761E-2</v>
      </c>
      <c r="N167" s="17">
        <f>'Исходные данные'!H202</f>
        <v>43409</v>
      </c>
      <c r="O167" s="16">
        <f>'Татнфт Зао'!F202</f>
        <v>2.5778153630013845E-2</v>
      </c>
      <c r="P167" s="16">
        <f>'МРСК СК'!F202</f>
        <v>-2.801122279711779E-3</v>
      </c>
      <c r="Q167" s="16">
        <f>Роснефть!F202</f>
        <v>1.9392980099094709E-2</v>
      </c>
    </row>
    <row r="168" spans="1:17" x14ac:dyDescent="0.3">
      <c r="A168" s="17">
        <f>'Исходные данные'!H168</f>
        <v>43171</v>
      </c>
      <c r="B168" s="16">
        <f>'Татнфт Зао'!F168</f>
        <v>1.5198485203783745E-2</v>
      </c>
      <c r="C168" s="16">
        <f>'МРСК СК'!F168</f>
        <v>-1.694955831377332E-2</v>
      </c>
      <c r="D168" s="16">
        <f>Роснефть!F168</f>
        <v>1.9129505944558731E-2</v>
      </c>
      <c r="N168" s="17">
        <f>'Исходные данные'!H204</f>
        <v>43423</v>
      </c>
      <c r="O168" s="16">
        <f>'Татнфт Зао'!F204</f>
        <v>-4.5856773608590161E-2</v>
      </c>
      <c r="P168" s="16">
        <f>'МРСК СК'!F204</f>
        <v>0</v>
      </c>
      <c r="Q168" s="16">
        <f>Роснефть!F204</f>
        <v>-3.7895703283056879E-2</v>
      </c>
    </row>
    <row r="169" spans="1:17" x14ac:dyDescent="0.3">
      <c r="A169" s="17">
        <f>'Исходные данные'!H169</f>
        <v>43178</v>
      </c>
      <c r="B169" s="16">
        <f>'Татнфт Зао'!F169</f>
        <v>8.2819570494673863E-3</v>
      </c>
      <c r="C169" s="16">
        <f>'МРСК СК'!F169</f>
        <v>-5.7143012634387758E-3</v>
      </c>
      <c r="D169" s="16">
        <f>Роснефть!F169</f>
        <v>-1.5147023580241175E-2</v>
      </c>
      <c r="N169" s="17">
        <f>'Исходные данные'!H205</f>
        <v>43430</v>
      </c>
      <c r="O169" s="16">
        <f>'Татнфт Зао'!F205</f>
        <v>-1.9453163114765228E-2</v>
      </c>
      <c r="P169" s="16">
        <f>'МРСК СК'!F205</f>
        <v>4.0088298068344935E-2</v>
      </c>
      <c r="Q169" s="16">
        <f>Роснефть!F205</f>
        <v>4.3227785351493651E-2</v>
      </c>
    </row>
    <row r="170" spans="1:17" x14ac:dyDescent="0.3">
      <c r="A170" s="17">
        <f>'Исходные данные'!H170</f>
        <v>43185</v>
      </c>
      <c r="B170" s="16">
        <f>'Татнфт Зао'!F170</f>
        <v>-1.0976166133158844E-2</v>
      </c>
      <c r="C170" s="16">
        <f>'МРСК СК'!F170</f>
        <v>-5.7471422555678475E-3</v>
      </c>
      <c r="D170" s="16">
        <f>Роснефть!F170</f>
        <v>-1.9096122925873729E-3</v>
      </c>
      <c r="N170" s="17">
        <f>'Исходные данные'!H206</f>
        <v>43437</v>
      </c>
      <c r="O170" s="16">
        <f>'Татнфт Зао'!F206</f>
        <v>8.5091945675393632E-2</v>
      </c>
      <c r="P170" s="16">
        <f>'МРСК СК'!F206</f>
        <v>-4.2913158703899688E-2</v>
      </c>
      <c r="Q170" s="16">
        <f>Роснефть!F206</f>
        <v>3.6890855349149591E-2</v>
      </c>
    </row>
    <row r="171" spans="1:17" x14ac:dyDescent="0.3">
      <c r="A171" s="17">
        <f>'Исходные данные'!H171</f>
        <v>43192</v>
      </c>
      <c r="B171" s="16">
        <f>'Татнфт Зао'!F171</f>
        <v>-2.619516887550358E-3</v>
      </c>
      <c r="C171" s="16">
        <f>'МРСК СК'!F171</f>
        <v>-1.4514042884254071E-2</v>
      </c>
      <c r="D171" s="16">
        <f>Роснефть!F171</f>
        <v>1.7995750044211927E-2</v>
      </c>
      <c r="N171" s="17">
        <f>'Исходные данные'!H207</f>
        <v>43444</v>
      </c>
      <c r="O171" s="16">
        <f>'Татнфт Зао'!F207</f>
        <v>-6.6051692896135203E-2</v>
      </c>
      <c r="P171" s="16">
        <f>'МРСК СК'!F207</f>
        <v>2.8248606355546191E-3</v>
      </c>
      <c r="Q171" s="16">
        <f>Роснефть!F207</f>
        <v>-4.9017980550414987E-2</v>
      </c>
    </row>
    <row r="172" spans="1:17" x14ac:dyDescent="0.3">
      <c r="A172" s="17">
        <f>'Исходные данные'!H172</f>
        <v>43199</v>
      </c>
      <c r="B172" s="16">
        <f>'Татнфт Зао'!F172</f>
        <v>6.0045862274862326E-2</v>
      </c>
      <c r="C172" s="16">
        <f>'МРСК СК'!F172</f>
        <v>-2.3669744085904849E-2</v>
      </c>
      <c r="D172" s="16">
        <f>Роснефть!F172</f>
        <v>1.0582109330536788E-2</v>
      </c>
      <c r="N172" s="17">
        <f>'Исходные данные'!H208</f>
        <v>43451</v>
      </c>
      <c r="O172" s="16">
        <f>'Татнфт Зао'!F208</f>
        <v>-2.2835857251722356E-2</v>
      </c>
      <c r="P172" s="16">
        <f>'МРСК СК'!F208</f>
        <v>-5.6577237198588374E-3</v>
      </c>
      <c r="Q172" s="16">
        <f>Роснефть!F208</f>
        <v>-7.2029122940579973E-3</v>
      </c>
    </row>
    <row r="173" spans="1:17" x14ac:dyDescent="0.3">
      <c r="A173" s="17">
        <f>'Исходные данные'!H173</f>
        <v>43206</v>
      </c>
      <c r="B173" s="16">
        <f>'Татнфт Зао'!F173</f>
        <v>1.4331394461602949E-2</v>
      </c>
      <c r="C173" s="16">
        <f>'МРСК СК'!F173</f>
        <v>1.7804624633506686E-2</v>
      </c>
      <c r="D173" s="16">
        <f>Роснефть!F173</f>
        <v>4.8200280654317945E-2</v>
      </c>
      <c r="N173" s="17">
        <f>'Исходные данные'!H209</f>
        <v>43458</v>
      </c>
      <c r="O173" s="16">
        <f>'Татнфт Зао'!F209</f>
        <v>3.8543344028959786E-2</v>
      </c>
      <c r="P173" s="16">
        <f>'МРСК СК'!F209</f>
        <v>-7.1174677688639896E-3</v>
      </c>
      <c r="Q173" s="16">
        <f>Роснефть!F209</f>
        <v>4.1303806141235792E-2</v>
      </c>
    </row>
    <row r="174" spans="1:17" x14ac:dyDescent="0.3">
      <c r="A174" s="17">
        <f>'Исходные данные'!H174</f>
        <v>43213</v>
      </c>
      <c r="B174" s="16">
        <f>'Татнфт Зао'!F174</f>
        <v>3.5285466550083515E-2</v>
      </c>
      <c r="C174" s="16">
        <f>'МРСК СК'!F174</f>
        <v>2.9368596733097057E-3</v>
      </c>
      <c r="D174" s="16">
        <f>Роснефть!F174</f>
        <v>0.11694677124972647</v>
      </c>
      <c r="N174" s="17">
        <f>'Исходные данные'!H210</f>
        <v>43465</v>
      </c>
      <c r="O174" s="16">
        <f>'Татнфт Зао'!F210</f>
        <v>-2.7107617406426661E-4</v>
      </c>
      <c r="P174" s="16">
        <f>'МРСК СК'!F210</f>
        <v>7.1174677688639549E-3</v>
      </c>
      <c r="Q174" s="16">
        <f>Роснефть!F210</f>
        <v>-4.8673175243594052E-3</v>
      </c>
    </row>
    <row r="175" spans="1:17" x14ac:dyDescent="0.3">
      <c r="A175" s="17">
        <f>'Исходные данные'!H175</f>
        <v>43220</v>
      </c>
      <c r="B175" s="16">
        <f>'Татнфт Зао'!F175</f>
        <v>-3.1867179200197729E-2</v>
      </c>
      <c r="C175" s="16">
        <f>'МРСК СК'!F175</f>
        <v>-8.8365818004981118E-3</v>
      </c>
      <c r="D175" s="16">
        <f>Роснефть!F175</f>
        <v>1.4979114326474439E-2</v>
      </c>
      <c r="N175" s="17">
        <f>'Исходные данные'!H211</f>
        <v>43472</v>
      </c>
      <c r="O175" s="16">
        <f>'Татнфт Зао'!F211</f>
        <v>-1.0081829264192618E-2</v>
      </c>
      <c r="P175" s="16">
        <f>'МРСК СК'!F211</f>
        <v>2.8328630843041072E-3</v>
      </c>
      <c r="Q175" s="16">
        <f>Роснефть!F211</f>
        <v>9.7110589747547854E-3</v>
      </c>
    </row>
    <row r="176" spans="1:17" x14ac:dyDescent="0.3">
      <c r="A176" s="17">
        <f>'Исходные данные'!H176</f>
        <v>43227</v>
      </c>
      <c r="B176" s="16">
        <f>'Татнфт Зао'!F176</f>
        <v>2.7228849515014739E-2</v>
      </c>
      <c r="C176" s="16">
        <f>'МРСК СК'!F176</f>
        <v>-1.1904902506318314E-2</v>
      </c>
      <c r="D176" s="16">
        <f>Роснефть!F176</f>
        <v>3.7304503177517372E-2</v>
      </c>
      <c r="N176" s="17">
        <f>'Исходные данные'!H212</f>
        <v>43479</v>
      </c>
      <c r="O176" s="16">
        <f>'Татнфт Зао'!F212</f>
        <v>1.4545216670022953E-2</v>
      </c>
      <c r="P176" s="16">
        <f>'МРСК СК'!F212</f>
        <v>9.8522964430116395E-3</v>
      </c>
      <c r="Q176" s="16">
        <f>Роснефть!F212</f>
        <v>-3.4885897482784201E-2</v>
      </c>
    </row>
    <row r="177" spans="1:17" x14ac:dyDescent="0.3">
      <c r="A177" s="17">
        <f>'Исходные данные'!H177</f>
        <v>43234</v>
      </c>
      <c r="B177" s="16">
        <f>'Татнфт Зао'!F177</f>
        <v>5.8129003678644457E-3</v>
      </c>
      <c r="C177" s="16">
        <f>'МРСК СК'!F177</f>
        <v>-1.5083242211328476E-2</v>
      </c>
      <c r="D177" s="16">
        <f>Роснефть!F177</f>
        <v>-3.6658299600911215E-2</v>
      </c>
      <c r="N177" s="17">
        <f>'Исходные данные'!H213</f>
        <v>43486</v>
      </c>
      <c r="O177" s="16">
        <f>'Татнфт Зао'!F213</f>
        <v>7.5235156191909389E-2</v>
      </c>
      <c r="P177" s="16">
        <f>'МРСК СК'!F213</f>
        <v>2.7972046210612191E-3</v>
      </c>
      <c r="Q177" s="16">
        <f>Роснефть!F213</f>
        <v>-1.367419651423073E-2</v>
      </c>
    </row>
    <row r="178" spans="1:17" x14ac:dyDescent="0.3">
      <c r="A178" s="17">
        <f>'Исходные данные'!H178</f>
        <v>43241</v>
      </c>
      <c r="B178" s="16">
        <f>'Татнфт Зао'!F178</f>
        <v>-2.0607059348907285E-2</v>
      </c>
      <c r="C178" s="16">
        <f>'МРСК СК'!F178</f>
        <v>-3.044142381228244E-3</v>
      </c>
      <c r="D178" s="16">
        <f>Роснефть!F178</f>
        <v>-2.2737161390798191E-2</v>
      </c>
      <c r="N178" s="17">
        <f>'Исходные данные'!H214</f>
        <v>43493</v>
      </c>
      <c r="O178" s="16">
        <f>'Татнфт Зао'!F214</f>
        <v>1.1450031751405758E-2</v>
      </c>
      <c r="P178" s="16">
        <f>'МРСК СК'!F214</f>
        <v>1.3956736389747558E-3</v>
      </c>
      <c r="Q178" s="16">
        <f>Роснефть!F214</f>
        <v>-4.9639910637153317E-3</v>
      </c>
    </row>
    <row r="179" spans="1:17" x14ac:dyDescent="0.3">
      <c r="A179" s="17">
        <f>'Исходные данные'!H179</f>
        <v>43248</v>
      </c>
      <c r="B179" s="16">
        <f>'Татнфт Зао'!F179</f>
        <v>-3.0754252946519228E-3</v>
      </c>
      <c r="C179" s="16">
        <f>'МРСК СК'!F179</f>
        <v>1.2121360532345041E-2</v>
      </c>
      <c r="D179" s="16">
        <f>Роснефть!F179</f>
        <v>1.1171832038877267E-2</v>
      </c>
      <c r="N179" s="17">
        <f>'Исходные данные'!H215</f>
        <v>43500</v>
      </c>
      <c r="O179" s="16">
        <f>'Татнфт Зао'!F215</f>
        <v>-2.6076443048980567E-2</v>
      </c>
      <c r="P179" s="16">
        <f>'МРСК СК'!F215</f>
        <v>8.3333815591444607E-3</v>
      </c>
      <c r="Q179" s="16">
        <f>Роснефть!F215</f>
        <v>-8.4997880170440679E-4</v>
      </c>
    </row>
    <row r="180" spans="1:17" x14ac:dyDescent="0.3">
      <c r="A180" s="17">
        <f>'Исходные данные'!H180</f>
        <v>43255</v>
      </c>
      <c r="B180" s="16">
        <f>'Татнфт Зао'!F180</f>
        <v>-1.391958324361163E-2</v>
      </c>
      <c r="C180" s="16">
        <f>'МРСК СК'!F180</f>
        <v>-1.5174798019235115E-2</v>
      </c>
      <c r="D180" s="16">
        <f>Роснефть!F180</f>
        <v>-1.0461619889678979E-3</v>
      </c>
      <c r="N180" s="17">
        <f>'Исходные данные'!H216</f>
        <v>43507</v>
      </c>
      <c r="O180" s="16">
        <f>'Татнфт Зао'!F216</f>
        <v>3.803250020508023E-3</v>
      </c>
      <c r="P180" s="16">
        <f>'МРСК СК'!F216</f>
        <v>-9.7290551981191499E-3</v>
      </c>
      <c r="Q180" s="16">
        <f>Роснефть!F216</f>
        <v>-1.9875516249891052E-2</v>
      </c>
    </row>
    <row r="181" spans="1:17" x14ac:dyDescent="0.3">
      <c r="A181" s="17">
        <f>'Исходные данные'!H181</f>
        <v>43262</v>
      </c>
      <c r="B181" s="16">
        <f>'Татнфт Зао'!F181</f>
        <v>-9.7218203597337124E-3</v>
      </c>
      <c r="C181" s="16">
        <f>'МРСК СК'!F181</f>
        <v>-1.230784767459704E-2</v>
      </c>
      <c r="D181" s="16">
        <f>Роснефть!F181</f>
        <v>2.874316063030426E-3</v>
      </c>
      <c r="N181" s="17">
        <f>'Исходные данные'!H217</f>
        <v>43514</v>
      </c>
      <c r="O181" s="16">
        <f>'Татнфт Зао'!F217</f>
        <v>1.2074099643846644E-2</v>
      </c>
      <c r="P181" s="16">
        <f>'МРСК СК'!F217</f>
        <v>-2.1172279926055602E-2</v>
      </c>
      <c r="Q181" s="16">
        <f>Роснефть!F217</f>
        <v>-4.9689543231871778E-3</v>
      </c>
    </row>
    <row r="182" spans="1:17" x14ac:dyDescent="0.3">
      <c r="A182" s="17">
        <f>'Исходные данные'!H182</f>
        <v>43269</v>
      </c>
      <c r="B182" s="16">
        <f>'Татнфт Зао'!F182</f>
        <v>1.0178789141486153E-2</v>
      </c>
      <c r="C182" s="16">
        <f>'МРСК СК'!F182</f>
        <v>1.8405427542715343E-2</v>
      </c>
      <c r="D182" s="16">
        <f>Роснефть!F182</f>
        <v>1.9508402416704155E-2</v>
      </c>
      <c r="N182" s="17">
        <f>'Исходные данные'!H218</f>
        <v>43521</v>
      </c>
      <c r="O182" s="16">
        <f>'Татнфт Зао'!F218</f>
        <v>-3.1365659278219597E-2</v>
      </c>
      <c r="P182" s="16">
        <f>'МРСК СК'!F218</f>
        <v>2.2567953565030281E-2</v>
      </c>
      <c r="Q182" s="16">
        <f>Роснефть!F218</f>
        <v>-8.1275845966584902E-3</v>
      </c>
    </row>
    <row r="183" spans="1:17" x14ac:dyDescent="0.3">
      <c r="A183" s="17">
        <f>'Исходные данные'!H183</f>
        <v>43276</v>
      </c>
      <c r="B183" s="16">
        <f>'Татнфт Зао'!F183</f>
        <v>2.8967956779245522E-2</v>
      </c>
      <c r="C183" s="16">
        <f>'МРСК СК'!F183</f>
        <v>-9.1603693986641657E-3</v>
      </c>
      <c r="D183" s="16">
        <f>Роснефть!F183</f>
        <v>1.3597007242623237E-2</v>
      </c>
      <c r="N183" s="17">
        <f>'Исходные данные'!H219</f>
        <v>43528</v>
      </c>
      <c r="O183" s="16">
        <f>'Татнфт Зао'!F219</f>
        <v>-2.6138445745265547E-2</v>
      </c>
      <c r="P183" s="16">
        <f>'МРСК СК'!F219</f>
        <v>-9.8108705642593348E-3</v>
      </c>
      <c r="Q183" s="16">
        <f>Роснефть!F219</f>
        <v>9.3721398288632522E-3</v>
      </c>
    </row>
    <row r="184" spans="1:17" x14ac:dyDescent="0.3">
      <c r="A184" s="17">
        <f>'Исходные данные'!H184</f>
        <v>43283</v>
      </c>
      <c r="B184" s="16">
        <f>'Татнфт Зао'!F184</f>
        <v>4.1337624377308325E-3</v>
      </c>
      <c r="C184" s="16">
        <f>'МРСК СК'!F184</f>
        <v>-2.1706278581863171E-2</v>
      </c>
      <c r="D184" s="16">
        <f>Роснефть!F184</f>
        <v>1.8135698108860475E-2</v>
      </c>
      <c r="N184" s="17">
        <f>'Исходные данные'!H220</f>
        <v>43535</v>
      </c>
      <c r="O184" s="16">
        <f>'Татнфт Зао'!F220</f>
        <v>-1.521043334032135E-2</v>
      </c>
      <c r="P184" s="16">
        <f>'МРСК СК'!F220</f>
        <v>6.2776406144171806E-2</v>
      </c>
      <c r="Q184" s="16">
        <f>Роснефть!F220</f>
        <v>-1.8674141747954732E-3</v>
      </c>
    </row>
    <row r="185" spans="1:17" x14ac:dyDescent="0.3">
      <c r="A185" s="17">
        <f>'Исходные данные'!H185</f>
        <v>43290</v>
      </c>
      <c r="B185" s="16">
        <f>'Татнфт Зао'!F185</f>
        <v>3.6099257724358097E-2</v>
      </c>
      <c r="C185" s="16">
        <f>'МРСК СК'!F185</f>
        <v>-3.1397200046676412E-3</v>
      </c>
      <c r="D185" s="16">
        <f>Роснефть!F185</f>
        <v>8.6388294875327822E-3</v>
      </c>
      <c r="N185" s="17">
        <f>'Исходные данные'!H221</f>
        <v>43542</v>
      </c>
      <c r="O185" s="16">
        <f>'Татнфт Зао'!F221</f>
        <v>1.7855237844198284E-2</v>
      </c>
      <c r="P185" s="16">
        <f>'МРСК СК'!F221</f>
        <v>-3.2260862218221324E-2</v>
      </c>
      <c r="Q185" s="16">
        <f>Роснефть!F221</f>
        <v>1.7662411846284788E-2</v>
      </c>
    </row>
    <row r="186" spans="1:17" x14ac:dyDescent="0.3">
      <c r="A186" s="17">
        <f>'Исходные данные'!H186</f>
        <v>43297</v>
      </c>
      <c r="B186" s="16">
        <f>'Татнфт Зао'!F186</f>
        <v>-5.2717939290986369E-3</v>
      </c>
      <c r="C186" s="16">
        <f>'МРСК СК'!F186</f>
        <v>9.3897403498391374E-3</v>
      </c>
      <c r="D186" s="16">
        <f>Роснефть!F186</f>
        <v>-3.4121913069257E-2</v>
      </c>
      <c r="N186" s="17">
        <f>'Исходные данные'!H222</f>
        <v>43549</v>
      </c>
      <c r="O186" s="16">
        <f>'Татнфт Зао'!F222</f>
        <v>-2.9096700861431829E-3</v>
      </c>
      <c r="P186" s="16">
        <f>'МРСК СК'!F222</f>
        <v>3.2260862218221262E-2</v>
      </c>
      <c r="Q186" s="16">
        <f>Роснефть!F222</f>
        <v>8.7762630590159946E-3</v>
      </c>
    </row>
    <row r="187" spans="1:17" x14ac:dyDescent="0.3">
      <c r="A187" s="17">
        <f>'Исходные данные'!H187</f>
        <v>43304</v>
      </c>
      <c r="B187" s="16">
        <f>'Татнфт Зао'!F187</f>
        <v>1.1081232867958311E-2</v>
      </c>
      <c r="C187" s="16">
        <f>'МРСК СК'!F187</f>
        <v>2.461662763535603E-2</v>
      </c>
      <c r="D187" s="16">
        <f>Роснефть!F187</f>
        <v>2.5730945771616297E-2</v>
      </c>
      <c r="N187" s="17">
        <f>'Исходные данные'!H223</f>
        <v>43556</v>
      </c>
      <c r="O187" s="16">
        <f>'Татнфт Зао'!F223</f>
        <v>-3.2030729109084402E-2</v>
      </c>
      <c r="P187" s="16">
        <f>'МРСК СК'!F223</f>
        <v>3.125254350410453E-2</v>
      </c>
      <c r="Q187" s="16">
        <f>Роснефть!F223</f>
        <v>2.2796428092383803E-2</v>
      </c>
    </row>
    <row r="188" spans="1:17" x14ac:dyDescent="0.3">
      <c r="A188" s="17">
        <f>'Исходные данные'!H188</f>
        <v>43311</v>
      </c>
      <c r="B188" s="16">
        <f>'Татнфт Зао'!F188</f>
        <v>3.0882966231073828E-2</v>
      </c>
      <c r="C188" s="16">
        <f>'МРСК СК'!F188</f>
        <v>-2.7736754971599636E-2</v>
      </c>
      <c r="D188" s="16">
        <f>Роснефть!F188</f>
        <v>1.9024814369578237E-2</v>
      </c>
      <c r="N188" s="17">
        <f>'Исходные данные'!H224</f>
        <v>43563</v>
      </c>
      <c r="O188" s="16">
        <f>'Татнфт Зао'!F224</f>
        <v>2.6052630933576276E-2</v>
      </c>
      <c r="P188" s="16">
        <f>'МРСК СК'!F224</f>
        <v>-1.2903404835907841E-2</v>
      </c>
      <c r="Q188" s="16">
        <f>Роснефть!F224</f>
        <v>2.5762548930023783E-2</v>
      </c>
    </row>
    <row r="189" spans="1:17" x14ac:dyDescent="0.3">
      <c r="A189" s="17">
        <f>'Исходные данные'!H189</f>
        <v>43318</v>
      </c>
      <c r="B189" s="16">
        <f>'Татнфт Зао'!F189</f>
        <v>2.9691789807402998E-2</v>
      </c>
      <c r="C189" s="16">
        <f>'МРСК СК'!F189</f>
        <v>-2.2117805253618991E-2</v>
      </c>
      <c r="D189" s="16">
        <f>Роснефть!F189</f>
        <v>5.2113626516133736E-2</v>
      </c>
      <c r="N189" s="17">
        <f>'Исходные данные'!H227</f>
        <v>43584</v>
      </c>
      <c r="O189" s="16">
        <f>'Татнфт Зао'!F227</f>
        <v>-2.3486440858810015E-3</v>
      </c>
      <c r="P189" s="16">
        <f>'МРСК СК'!F227</f>
        <v>7.4107972153721835E-2</v>
      </c>
      <c r="Q189" s="16">
        <f>Роснефть!F227</f>
        <v>-2.5409292407655052E-2</v>
      </c>
    </row>
    <row r="190" spans="1:17" x14ac:dyDescent="0.3">
      <c r="A190" s="17">
        <f>'Исходные данные'!H190</f>
        <v>43325</v>
      </c>
      <c r="B190" s="16">
        <f>'Татнфт Зао'!F190</f>
        <v>-1.6086137751624381E-2</v>
      </c>
      <c r="C190" s="16">
        <f>'МРСК СК'!F190</f>
        <v>-9.6308930609613E-3</v>
      </c>
      <c r="D190" s="16">
        <f>Роснефть!F190</f>
        <v>-1.7345176136336383E-2</v>
      </c>
      <c r="N190" s="17">
        <f>'Исходные данные'!H228</f>
        <v>43591</v>
      </c>
      <c r="O190" s="16">
        <f>'Татнфт Зао'!F228</f>
        <v>-8.2189578372743474E-2</v>
      </c>
      <c r="P190" s="16">
        <f>'МРСК СК'!F228</f>
        <v>-5.4273922525688308E-2</v>
      </c>
      <c r="Q190" s="16">
        <f>Роснефть!F228</f>
        <v>-2.3409644186287316E-2</v>
      </c>
    </row>
    <row r="191" spans="1:17" x14ac:dyDescent="0.3">
      <c r="A191" s="17">
        <f>'Исходные данные'!H191</f>
        <v>43332</v>
      </c>
      <c r="B191" s="16">
        <f>'Татнфт Зао'!F191</f>
        <v>4.6083802571688974E-2</v>
      </c>
      <c r="C191" s="16">
        <f>'МРСК СК'!F191</f>
        <v>-3.2789822822990838E-2</v>
      </c>
      <c r="D191" s="16">
        <f>Роснефть!F191</f>
        <v>5.3870606915213462E-3</v>
      </c>
      <c r="N191" s="17">
        <f>'Исходные данные'!H229</f>
        <v>43598</v>
      </c>
      <c r="O191" s="16">
        <f>'Татнфт Зао'!F229</f>
        <v>-3.712958099851147E-2</v>
      </c>
      <c r="P191" s="16">
        <f>'МРСК СК'!F229</f>
        <v>-2.2240789658598582E-2</v>
      </c>
      <c r="Q191" s="16">
        <f>Роснефть!F229</f>
        <v>-1.8143337302398634E-3</v>
      </c>
    </row>
    <row r="192" spans="1:17" x14ac:dyDescent="0.3">
      <c r="A192" s="17">
        <f>'Исходные данные'!H192</f>
        <v>43339</v>
      </c>
      <c r="B192" s="16">
        <f>'Татнфт Зао'!F192</f>
        <v>1.0526412986987603E-2</v>
      </c>
      <c r="C192" s="16">
        <f>'МРСК СК'!F192</f>
        <v>-3.3389012655147096E-3</v>
      </c>
      <c r="D192" s="16">
        <f>Роснефть!F192</f>
        <v>1.759711997249595E-2</v>
      </c>
      <c r="N192" s="17">
        <f>'Исходные данные'!H230</f>
        <v>43605</v>
      </c>
      <c r="O192" s="16">
        <f>'Татнфт Зао'!F230</f>
        <v>2.5288369811809364E-2</v>
      </c>
      <c r="P192" s="16">
        <f>'МРСК СК'!F230</f>
        <v>2.7724548014854983E-2</v>
      </c>
      <c r="Q192" s="16">
        <f>Роснефть!F230</f>
        <v>2.3924586085245243E-2</v>
      </c>
    </row>
    <row r="193" spans="1:17" x14ac:dyDescent="0.3">
      <c r="A193" s="17">
        <f>'Исходные данные'!H193</f>
        <v>43346</v>
      </c>
      <c r="B193" s="16">
        <f>'Татнфт Зао'!F193</f>
        <v>3.0600559387839285E-3</v>
      </c>
      <c r="C193" s="16">
        <f>'МРСК СК'!F193</f>
        <v>-1.0084119066625935E-2</v>
      </c>
      <c r="D193" s="16">
        <f>Роснефть!F193</f>
        <v>8.7975431737912189E-3</v>
      </c>
      <c r="N193" s="17">
        <f>'Исходные данные'!H231</f>
        <v>43612</v>
      </c>
      <c r="O193" s="16">
        <f>'Татнфт Зао'!F231</f>
        <v>7.1572778321390071E-2</v>
      </c>
      <c r="P193" s="16">
        <f>'МРСК СК'!F231</f>
        <v>-1.178795575204224E-2</v>
      </c>
      <c r="Q193" s="16">
        <f>Роснефть!F231</f>
        <v>2.3365548956211912E-2</v>
      </c>
    </row>
    <row r="194" spans="1:17" x14ac:dyDescent="0.3">
      <c r="A194" s="17">
        <f>'Исходные данные'!H194</f>
        <v>43353</v>
      </c>
      <c r="B194" s="16">
        <f>'Татнфт Зао'!F194</f>
        <v>1.0763003551459878E-2</v>
      </c>
      <c r="C194" s="16">
        <f>'МРСК СК'!F194</f>
        <v>1.0084119066626008E-2</v>
      </c>
      <c r="D194" s="16">
        <f>Роснефть!F194</f>
        <v>4.0867351690542135E-3</v>
      </c>
      <c r="N194" s="17">
        <f>'Исходные данные'!H233</f>
        <v>43626</v>
      </c>
      <c r="O194" s="16">
        <f>'Татнфт Зао'!F233</f>
        <v>1.5014110564382505E-2</v>
      </c>
      <c r="P194" s="16">
        <f>'МРСК СК'!F233</f>
        <v>5.4910438008595588E-2</v>
      </c>
      <c r="Q194" s="16">
        <f>Роснефть!F233</f>
        <v>-2.7915533911916809E-2</v>
      </c>
    </row>
    <row r="195" spans="1:17" x14ac:dyDescent="0.3">
      <c r="A195" s="17">
        <f>'Исходные данные'!H195</f>
        <v>43360</v>
      </c>
      <c r="B195" s="16">
        <f>'Татнфт Зао'!F195</f>
        <v>1.8873865307057287E-3</v>
      </c>
      <c r="C195" s="16">
        <f>'МРСК СК'!F195</f>
        <v>1.3289232118682706E-2</v>
      </c>
      <c r="D195" s="16">
        <f>Роснефть!F195</f>
        <v>-2.1548066177170754E-3</v>
      </c>
      <c r="N195" s="17">
        <f>'Исходные данные'!H235</f>
        <v>43640</v>
      </c>
      <c r="O195" s="16">
        <f>'Татнфт Зао'!F235</f>
        <v>-2.4489282072106557E-3</v>
      </c>
      <c r="P195" s="16">
        <f>'МРСК СК'!F235</f>
        <v>-2.7673521676748806E-2</v>
      </c>
      <c r="Q195" s="16">
        <f>Роснефть!F235</f>
        <v>-1.1036580355676248E-2</v>
      </c>
    </row>
    <row r="196" spans="1:17" x14ac:dyDescent="0.3">
      <c r="A196" s="17">
        <f>'Исходные данные'!H196</f>
        <v>43367</v>
      </c>
      <c r="B196" s="16">
        <f>'Татнфт Зао'!F196</f>
        <v>4.8939804285233271E-2</v>
      </c>
      <c r="C196" s="16">
        <f>'МРСК СК'!F196</f>
        <v>-5.425058974974812E-2</v>
      </c>
      <c r="D196" s="16">
        <f>Роснефть!F196</f>
        <v>0.11282576919416525</v>
      </c>
      <c r="N196" s="17">
        <f>'Исходные данные'!H237</f>
        <v>43654</v>
      </c>
      <c r="O196" s="16">
        <f>'Татнфт Зао'!F237</f>
        <v>-4.8075852679603209E-2</v>
      </c>
      <c r="P196" s="16">
        <f>'МРСК СК'!F237</f>
        <v>-8.8079182750459853E-2</v>
      </c>
      <c r="Q196" s="16">
        <f>Роснефть!F237</f>
        <v>1.4321520528774007E-3</v>
      </c>
    </row>
    <row r="197" spans="1:17" x14ac:dyDescent="0.3">
      <c r="A197" s="17">
        <f>'Исходные данные'!H197</f>
        <v>43374</v>
      </c>
      <c r="B197" s="16">
        <f>'Татнфт Зао'!F197</f>
        <v>-3.0752955226629342E-2</v>
      </c>
      <c r="C197" s="16">
        <f>'МРСК СК'!F197</f>
        <v>1.7271586508660716E-2</v>
      </c>
      <c r="D197" s="16">
        <f>Роснефть!F197</f>
        <v>2.0080996057049126E-2</v>
      </c>
      <c r="N197" s="17">
        <f>'Исходные данные'!H238</f>
        <v>43661</v>
      </c>
      <c r="O197" s="16">
        <f>'Татнфт Зао'!F238</f>
        <v>2.3252118342502223E-2</v>
      </c>
      <c r="P197" s="16">
        <f>'МРСК СК'!F238</f>
        <v>-3.9826957488308785E-2</v>
      </c>
      <c r="Q197" s="16">
        <f>Роснефть!F238</f>
        <v>2.8581655755887192E-3</v>
      </c>
    </row>
    <row r="198" spans="1:17" x14ac:dyDescent="0.3">
      <c r="A198" s="17">
        <f>'Исходные данные'!H198</f>
        <v>43381</v>
      </c>
      <c r="B198" s="16">
        <f>'Татнфт Зао'!F198</f>
        <v>-2.5124751375378403E-2</v>
      </c>
      <c r="C198" s="16">
        <f>'МРСК СК'!F198</f>
        <v>-2.7779564107075706E-2</v>
      </c>
      <c r="D198" s="16">
        <f>Роснефть!F198</f>
        <v>-7.8337733869687828E-2</v>
      </c>
      <c r="N198" s="17">
        <f>'Исходные данные'!H239</f>
        <v>43668</v>
      </c>
      <c r="O198" s="16">
        <f>'Татнфт Зао'!F239</f>
        <v>-1.2714901447524874E-2</v>
      </c>
      <c r="P198" s="16">
        <f>'МРСК СК'!F239</f>
        <v>-5.35619921381221E-2</v>
      </c>
      <c r="Q198" s="16">
        <f>Роснефть!F239</f>
        <v>7.2279478132020684E-3</v>
      </c>
    </row>
    <row r="199" spans="1:17" x14ac:dyDescent="0.3">
      <c r="A199" s="17">
        <f>'Исходные данные'!H199</f>
        <v>43388</v>
      </c>
      <c r="B199" s="16">
        <f>'Татнфт Зао'!F199</f>
        <v>-1.7880425277848409E-2</v>
      </c>
      <c r="C199" s="16">
        <f>'МРСК СК'!F199</f>
        <v>1.398624197473987E-2</v>
      </c>
      <c r="D199" s="16">
        <f>Роснефть!F199</f>
        <v>4.0768214388458568E-3</v>
      </c>
      <c r="N199" s="17">
        <f>'Исходные данные'!H240</f>
        <v>43675</v>
      </c>
      <c r="O199" s="16">
        <f>'Татнфт Зао'!F240</f>
        <v>-3.272432699431099E-3</v>
      </c>
      <c r="P199" s="16">
        <f>'МРСК СК'!F240</f>
        <v>-3.582278185357532E-2</v>
      </c>
      <c r="Q199" s="16">
        <f>Роснефть!F240</f>
        <v>-2.8137145034359413E-2</v>
      </c>
    </row>
    <row r="200" spans="1:17" x14ac:dyDescent="0.3">
      <c r="A200" s="17">
        <f>'Исходные данные'!H200</f>
        <v>43395</v>
      </c>
      <c r="B200" s="16">
        <f>'Татнфт Зао'!F200</f>
        <v>-1.8074739511146916E-2</v>
      </c>
      <c r="C200" s="16">
        <f>'МРСК СК'!F200</f>
        <v>-1.7513582492708357E-2</v>
      </c>
      <c r="D200" s="16">
        <f>Роснефть!F200</f>
        <v>-2.9775099722093735E-2</v>
      </c>
      <c r="N200" s="17">
        <f>'Исходные данные'!H242</f>
        <v>43689</v>
      </c>
      <c r="O200" s="16">
        <f>'Татнфт Зао'!F242</f>
        <v>-4.479706218333622E-2</v>
      </c>
      <c r="P200" s="16">
        <f>'МРСК СК'!F242</f>
        <v>-7.4738688037134085E-2</v>
      </c>
      <c r="Q200" s="16">
        <f>Роснефть!F242</f>
        <v>3.7066782409927545E-4</v>
      </c>
    </row>
    <row r="201" spans="1:17" x14ac:dyDescent="0.3">
      <c r="A201" s="17">
        <f>'Исходные данные'!H201</f>
        <v>43402</v>
      </c>
      <c r="B201" s="16">
        <f>'Татнфт Зао'!F201</f>
        <v>3.9367059171038367E-2</v>
      </c>
      <c r="C201" s="16">
        <f>'МРСК СК'!F201</f>
        <v>1.054491317661504E-2</v>
      </c>
      <c r="D201" s="16">
        <f>Роснефть!F201</f>
        <v>1.3802388027797067E-2</v>
      </c>
      <c r="N201" s="17">
        <f>'Исходные данные'!H243</f>
        <v>43696</v>
      </c>
      <c r="O201" s="16">
        <f>'Татнфт Зао'!F243</f>
        <v>1.841103230400332E-2</v>
      </c>
      <c r="P201" s="16">
        <f>'МРСК СК'!F243</f>
        <v>-3.5316671924899734E-2</v>
      </c>
      <c r="Q201" s="16">
        <f>Роснефть!F243</f>
        <v>2.0978597192289057E-3</v>
      </c>
    </row>
    <row r="202" spans="1:17" x14ac:dyDescent="0.3">
      <c r="A202" s="17">
        <f>'Исходные данные'!H202</f>
        <v>43409</v>
      </c>
      <c r="B202" s="16">
        <f>'Татнфт Зао'!F202</f>
        <v>2.5778153630013845E-2</v>
      </c>
      <c r="C202" s="16">
        <f>'МРСК СК'!F202</f>
        <v>-2.801122279711779E-3</v>
      </c>
      <c r="D202" s="16">
        <f>Роснефть!F202</f>
        <v>1.9392980099094709E-2</v>
      </c>
      <c r="N202" s="17">
        <f>'Исходные данные'!H244</f>
        <v>43703</v>
      </c>
      <c r="O202" s="16">
        <f>'Татнфт Зао'!F244</f>
        <v>3.4221790047151764E-2</v>
      </c>
      <c r="P202" s="16">
        <f>'МРСК СК'!F244</f>
        <v>3.7837152150234914E-2</v>
      </c>
      <c r="Q202" s="16">
        <f>Роснефть!F244</f>
        <v>3.3228754960769546E-3</v>
      </c>
    </row>
    <row r="203" spans="1:17" x14ac:dyDescent="0.3">
      <c r="A203" s="17">
        <f>'Исходные данные'!H203</f>
        <v>43416</v>
      </c>
      <c r="B203" s="16">
        <f>'Татнфт Зао'!F203</f>
        <v>-6.6852482241943623E-2</v>
      </c>
      <c r="C203" s="16">
        <f>'МРСК СК'!F203</f>
        <v>-5.6258938821684371E-3</v>
      </c>
      <c r="D203" s="16">
        <f>Роснефть!F203</f>
        <v>-0.10747305041611012</v>
      </c>
      <c r="N203" s="17">
        <f>'Исходные данные'!H246</f>
        <v>43717</v>
      </c>
      <c r="O203" s="16">
        <f>'Татнфт Зао'!F246</f>
        <v>-2.651033270013977E-2</v>
      </c>
      <c r="P203" s="16">
        <f>'МРСК СК'!F246</f>
        <v>5.4274760888851172E-2</v>
      </c>
      <c r="Q203" s="16">
        <f>Роснефть!F246</f>
        <v>-3.0856640996022602E-2</v>
      </c>
    </row>
    <row r="204" spans="1:17" x14ac:dyDescent="0.3">
      <c r="A204" s="17">
        <f>'Исходные данные'!H204</f>
        <v>43423</v>
      </c>
      <c r="B204" s="16">
        <f>'Татнфт Зао'!F204</f>
        <v>-4.5856773608590161E-2</v>
      </c>
      <c r="C204" s="16">
        <f>'МРСК СК'!F204</f>
        <v>0</v>
      </c>
      <c r="D204" s="16">
        <f>Роснефть!F204</f>
        <v>-3.7895703283056879E-2</v>
      </c>
      <c r="N204" s="17">
        <f>'Исходные данные'!H247</f>
        <v>43724</v>
      </c>
      <c r="O204" s="16">
        <f>'Татнфт Зао'!F247</f>
        <v>2.0783474136885742E-2</v>
      </c>
      <c r="P204" s="16">
        <f>'МРСК СК'!F247</f>
        <v>-6.8459395880807711E-2</v>
      </c>
      <c r="Q204" s="16">
        <f>Роснефть!F247</f>
        <v>4.354478113890508E-2</v>
      </c>
    </row>
    <row r="205" spans="1:17" x14ac:dyDescent="0.3">
      <c r="A205" s="17">
        <f>'Исходные данные'!H205</f>
        <v>43430</v>
      </c>
      <c r="B205" s="16">
        <f>'Татнфт Зао'!F205</f>
        <v>-1.9453163114765228E-2</v>
      </c>
      <c r="C205" s="16">
        <f>'МРСК СК'!F205</f>
        <v>4.0088298068344935E-2</v>
      </c>
      <c r="D205" s="16">
        <f>Роснефть!F205</f>
        <v>4.3227785351493651E-2</v>
      </c>
      <c r="N205" s="17">
        <f>'Исходные данные'!H248</f>
        <v>43731</v>
      </c>
      <c r="O205" s="16">
        <f>'Татнфт Зао'!F248</f>
        <v>-7.0835855541118944E-2</v>
      </c>
      <c r="P205" s="16">
        <f>'МРСК СК'!F248</f>
        <v>-9.7617772019537308E-3</v>
      </c>
      <c r="Q205" s="16">
        <f>Роснефть!F248</f>
        <v>-1.3634437824096828E-2</v>
      </c>
    </row>
    <row r="206" spans="1:17" x14ac:dyDescent="0.3">
      <c r="A206" s="17">
        <f>'Исходные данные'!H206</f>
        <v>43437</v>
      </c>
      <c r="B206" s="16">
        <f>'Татнфт Зао'!F206</f>
        <v>8.5091945675393632E-2</v>
      </c>
      <c r="C206" s="16">
        <f>'МРСК СК'!F206</f>
        <v>-4.2913158703899688E-2</v>
      </c>
      <c r="D206" s="16">
        <f>Роснефть!F206</f>
        <v>3.6890855349149591E-2</v>
      </c>
      <c r="N206" s="17">
        <f>'Исходные данные'!H249</f>
        <v>43738</v>
      </c>
      <c r="O206" s="16">
        <f>'Татнфт Зао'!F249</f>
        <v>-2.320626255893336E-2</v>
      </c>
      <c r="P206" s="16">
        <f>'МРСК СК'!F249</f>
        <v>-1.1024190557880903E-2</v>
      </c>
      <c r="Q206" s="16">
        <f>Роснефть!F249</f>
        <v>-1.7910926566530219E-2</v>
      </c>
    </row>
    <row r="207" spans="1:17" x14ac:dyDescent="0.3">
      <c r="A207" s="17">
        <f>'Исходные данные'!H207</f>
        <v>43444</v>
      </c>
      <c r="B207" s="16">
        <f>'Татнфт Зао'!F207</f>
        <v>-6.6051692896135203E-2</v>
      </c>
      <c r="C207" s="16">
        <f>'МРСК СК'!F207</f>
        <v>2.8248606355546191E-3</v>
      </c>
      <c r="D207" s="16">
        <f>Роснефть!F207</f>
        <v>-4.9017980550414987E-2</v>
      </c>
      <c r="N207" s="17">
        <f>'Исходные данные'!H250</f>
        <v>43745</v>
      </c>
      <c r="O207" s="16">
        <f>'Татнфт Зао'!F250</f>
        <v>4.0546094394350009E-2</v>
      </c>
      <c r="P207" s="16">
        <f>'МРСК СК'!F250</f>
        <v>-1.647096059592441E-2</v>
      </c>
      <c r="Q207" s="16">
        <f>Роснефть!F250</f>
        <v>-8.1050464862633727E-3</v>
      </c>
    </row>
    <row r="208" spans="1:17" x14ac:dyDescent="0.3">
      <c r="A208" s="17">
        <f>'Исходные данные'!H208</f>
        <v>43451</v>
      </c>
      <c r="B208" s="16">
        <f>'Татнфт Зао'!F208</f>
        <v>-2.2835857251722356E-2</v>
      </c>
      <c r="C208" s="16">
        <f>'МРСК СК'!F208</f>
        <v>-5.6577237198588374E-3</v>
      </c>
      <c r="D208" s="16">
        <f>Роснефть!F208</f>
        <v>-7.2029122940579973E-3</v>
      </c>
      <c r="N208" s="17">
        <f>'Исходные данные'!H251</f>
        <v>43752</v>
      </c>
      <c r="O208" s="16">
        <f>'Татнфт Зао'!F251</f>
        <v>-4.0946050853960386E-3</v>
      </c>
      <c r="P208" s="16">
        <f>'МРСК СК'!F251</f>
        <v>-3.3778844760992639E-2</v>
      </c>
      <c r="Q208" s="16">
        <f>Роснефть!F251</f>
        <v>8.1050464862632704E-3</v>
      </c>
    </row>
    <row r="209" spans="1:17" x14ac:dyDescent="0.3">
      <c r="A209" s="17">
        <f>'Исходные данные'!H209</f>
        <v>43458</v>
      </c>
      <c r="B209" s="16">
        <f>'Татнфт Зао'!F209</f>
        <v>3.8543344028959786E-2</v>
      </c>
      <c r="C209" s="16">
        <f>'МРСК СК'!F209</f>
        <v>-7.1174677688639896E-3</v>
      </c>
      <c r="D209" s="16">
        <f>Роснефть!F209</f>
        <v>4.1303806141235792E-2</v>
      </c>
      <c r="N209" s="17">
        <f>'Исходные данные'!H252</f>
        <v>43759</v>
      </c>
      <c r="O209" s="16">
        <f>'Татнфт Зао'!F252</f>
        <v>5.8791990478671112E-2</v>
      </c>
      <c r="P209" s="16">
        <f>'МРСК СК'!F252</f>
        <v>6.4730220553475062E-2</v>
      </c>
      <c r="Q209" s="16">
        <f>Роснефть!F252</f>
        <v>1.5185321987664063E-2</v>
      </c>
    </row>
    <row r="210" spans="1:17" x14ac:dyDescent="0.3">
      <c r="A210" s="17">
        <f>'Исходные данные'!H210</f>
        <v>43465</v>
      </c>
      <c r="B210" s="16">
        <f>'Татнфт Зао'!F210</f>
        <v>-2.7107617406426661E-4</v>
      </c>
      <c r="C210" s="16">
        <f>'МРСК СК'!F210</f>
        <v>7.1174677688639549E-3</v>
      </c>
      <c r="D210" s="16">
        <f>Роснефть!F210</f>
        <v>-4.8673175243594052E-3</v>
      </c>
      <c r="N210" s="17">
        <f>'Исходные данные'!H253</f>
        <v>43766</v>
      </c>
      <c r="O210" s="16">
        <f>'Татнфт Зао'!F253</f>
        <v>7.7076793541440381E-3</v>
      </c>
      <c r="P210" s="16">
        <f>'МРСК СК'!F253</f>
        <v>-3.9289720709636211E-2</v>
      </c>
      <c r="Q210" s="16">
        <f>Роснефть!F253</f>
        <v>3.0501926401363288E-2</v>
      </c>
    </row>
    <row r="211" spans="1:17" x14ac:dyDescent="0.3">
      <c r="A211" s="17">
        <f>'Исходные данные'!H211</f>
        <v>43472</v>
      </c>
      <c r="B211" s="16">
        <f>'Татнфт Зао'!F211</f>
        <v>-1.0081829264192618E-2</v>
      </c>
      <c r="C211" s="16">
        <f>'МРСК СК'!F211</f>
        <v>2.8328630843041072E-3</v>
      </c>
      <c r="D211" s="16">
        <f>Роснефть!F211</f>
        <v>9.7110589747547854E-3</v>
      </c>
      <c r="N211" s="17">
        <f>'Исходные данные'!H254</f>
        <v>43773</v>
      </c>
      <c r="O211" s="16">
        <f>'Татнфт Зао'!F254</f>
        <v>3.4863052043057299E-2</v>
      </c>
      <c r="P211" s="16">
        <f>'МРСК СК'!F254</f>
        <v>2.3894873973814854E-3</v>
      </c>
      <c r="Q211" s="16">
        <f>Роснефть!F254</f>
        <v>4.4681938656554912E-2</v>
      </c>
    </row>
    <row r="212" spans="1:17" x14ac:dyDescent="0.3">
      <c r="A212" s="17">
        <f>'Исходные данные'!H212</f>
        <v>43479</v>
      </c>
      <c r="B212" s="16">
        <f>'Татнфт Зао'!F212</f>
        <v>1.4545216670022953E-2</v>
      </c>
      <c r="C212" s="16">
        <f>'МРСК СК'!F212</f>
        <v>9.8522964430116395E-3</v>
      </c>
      <c r="D212" s="16">
        <f>Роснефть!F212</f>
        <v>-3.4885897482784201E-2</v>
      </c>
      <c r="N212" s="17">
        <f>'Исходные данные'!H255</f>
        <v>43780</v>
      </c>
      <c r="O212" s="16">
        <f>'Татнфт Зао'!F255</f>
        <v>-2.3542673154893314E-2</v>
      </c>
      <c r="P212" s="16">
        <f>'МРСК СК'!F255</f>
        <v>1.1272738772522215E-2</v>
      </c>
      <c r="Q212" s="16">
        <f>Роснефть!F255</f>
        <v>8.221476837904378E-3</v>
      </c>
    </row>
    <row r="213" spans="1:17" x14ac:dyDescent="0.3">
      <c r="A213" s="17">
        <f>'Исходные данные'!H213</f>
        <v>43486</v>
      </c>
      <c r="B213" s="16">
        <f>'Татнфт Зао'!F213</f>
        <v>7.5235156191909389E-2</v>
      </c>
      <c r="C213" s="16">
        <f>'МРСК СК'!F213</f>
        <v>2.7972046210612191E-3</v>
      </c>
      <c r="D213" s="16">
        <f>Роснефть!F213</f>
        <v>-1.367419651423073E-2</v>
      </c>
      <c r="N213" s="17">
        <f>'Исходные данные'!H256</f>
        <v>43787</v>
      </c>
      <c r="O213" s="16">
        <f>'Татнфт Зао'!F256</f>
        <v>-3.6716537445260085E-3</v>
      </c>
      <c r="P213" s="16">
        <f>'МРСК СК'!F256</f>
        <v>-5.5182231388090905E-2</v>
      </c>
      <c r="Q213" s="16">
        <f>Роснефть!F256</f>
        <v>-1.0977058631150907E-2</v>
      </c>
    </row>
    <row r="214" spans="1:17" x14ac:dyDescent="0.3">
      <c r="A214" s="17">
        <f>'Исходные данные'!H214</f>
        <v>43493</v>
      </c>
      <c r="B214" s="16">
        <f>'Татнфт Зао'!F214</f>
        <v>1.1450031751405758E-2</v>
      </c>
      <c r="C214" s="16">
        <f>'МРСК СК'!F214</f>
        <v>1.3956736389747558E-3</v>
      </c>
      <c r="D214" s="16">
        <f>Роснефть!F214</f>
        <v>-4.9639910637153317E-3</v>
      </c>
      <c r="N214" s="17">
        <f>'Исходные данные'!H257</f>
        <v>43794</v>
      </c>
      <c r="O214" s="16">
        <f>'Татнфт Зао'!F257</f>
        <v>-2.7705554722652105E-2</v>
      </c>
      <c r="P214" s="16">
        <f>'МРСК СК'!F257</f>
        <v>-3.4245578513167459E-2</v>
      </c>
      <c r="Q214" s="16">
        <f>Роснефть!F257</f>
        <v>-2.6847250036188052E-2</v>
      </c>
    </row>
    <row r="215" spans="1:17" x14ac:dyDescent="0.3">
      <c r="A215" s="17">
        <f>'Исходные данные'!H215</f>
        <v>43500</v>
      </c>
      <c r="B215" s="16">
        <f>'Татнфт Зао'!F215</f>
        <v>-2.6076443048980567E-2</v>
      </c>
      <c r="C215" s="16">
        <f>'МРСК СК'!F215</f>
        <v>8.3333815591444607E-3</v>
      </c>
      <c r="D215" s="16">
        <f>Роснефть!F215</f>
        <v>-8.4997880170440679E-4</v>
      </c>
      <c r="N215" s="17">
        <f>'Исходные данные'!H258</f>
        <v>43801</v>
      </c>
      <c r="O215" s="16">
        <f>'Татнфт Зао'!F258</f>
        <v>1.5944599866833383E-2</v>
      </c>
      <c r="P215" s="16">
        <f>'МРСК СК'!F258</f>
        <v>-3.2789822822990838E-2</v>
      </c>
      <c r="Q215" s="16">
        <f>Роснефть!F258</f>
        <v>1.1274076573218161E-2</v>
      </c>
    </row>
    <row r="216" spans="1:17" x14ac:dyDescent="0.3">
      <c r="A216" s="17">
        <f>'Исходные данные'!H216</f>
        <v>43507</v>
      </c>
      <c r="B216" s="16">
        <f>'Татнфт Зао'!F216</f>
        <v>3.803250020508023E-3</v>
      </c>
      <c r="C216" s="16">
        <f>'МРСК СК'!F216</f>
        <v>-9.7290551981191499E-3</v>
      </c>
      <c r="D216" s="16">
        <f>Роснефть!F216</f>
        <v>-1.9875516249891052E-2</v>
      </c>
      <c r="N216" s="17">
        <f>'Исходные данные'!H259</f>
        <v>43808</v>
      </c>
      <c r="O216" s="16">
        <f>'Татнфт Зао'!F259</f>
        <v>5.2940216079465238E-2</v>
      </c>
      <c r="P216" s="16">
        <f>'МРСК СК'!F259</f>
        <v>6.4538521137571164E-2</v>
      </c>
      <c r="Q216" s="16">
        <f>Роснефть!F259</f>
        <v>1.1370092394286286E-2</v>
      </c>
    </row>
    <row r="217" spans="1:17" x14ac:dyDescent="0.3">
      <c r="A217" s="17">
        <f>'Исходные данные'!H217</f>
        <v>43514</v>
      </c>
      <c r="B217" s="16">
        <f>'Татнфт Зао'!F217</f>
        <v>1.2074099643846644E-2</v>
      </c>
      <c r="C217" s="16">
        <f>'МРСК СК'!F217</f>
        <v>-2.1172279926055602E-2</v>
      </c>
      <c r="D217" s="16">
        <f>Роснефть!F217</f>
        <v>-4.9689543231871778E-3</v>
      </c>
      <c r="N217" s="17">
        <f>'Исходные данные'!H260</f>
        <v>43815</v>
      </c>
      <c r="O217" s="16">
        <f>'Татнфт Зао'!F260</f>
        <v>-1.5756361546758337E-2</v>
      </c>
      <c r="P217" s="16">
        <f>'МРСК СК'!F260</f>
        <v>-6.2540518474898152E-2</v>
      </c>
      <c r="Q217" s="16">
        <f>Роснефть!F260</f>
        <v>1.4398850579875444E-3</v>
      </c>
    </row>
    <row r="218" spans="1:17" x14ac:dyDescent="0.3">
      <c r="A218" s="17">
        <f>'Исходные данные'!H218</f>
        <v>43521</v>
      </c>
      <c r="B218" s="16">
        <f>'Татнфт Зао'!F218</f>
        <v>-3.1365659278219597E-2</v>
      </c>
      <c r="C218" s="16">
        <f>'МРСК СК'!F218</f>
        <v>2.2567953565030281E-2</v>
      </c>
      <c r="D218" s="16">
        <f>Роснефть!F218</f>
        <v>-8.1275845966584902E-3</v>
      </c>
      <c r="N218" s="17">
        <f>'Исходные данные'!H261</f>
        <v>43822</v>
      </c>
      <c r="O218" s="16">
        <f>'Татнфт Зао'!F261</f>
        <v>-1.3928520251153192E-2</v>
      </c>
      <c r="P218" s="16">
        <f>'МРСК СК'!F261</f>
        <v>-3.3322256758096789E-3</v>
      </c>
      <c r="Q218" s="16">
        <f>Роснефть!F261</f>
        <v>3.8663400828534804E-3</v>
      </c>
    </row>
    <row r="219" spans="1:17" x14ac:dyDescent="0.3">
      <c r="A219" s="17">
        <f>'Исходные данные'!H219</f>
        <v>43528</v>
      </c>
      <c r="B219" s="16">
        <f>'Татнфт Зао'!F219</f>
        <v>-2.6138445745265547E-2</v>
      </c>
      <c r="C219" s="16">
        <f>'МРСК СК'!F219</f>
        <v>-9.8108705642593348E-3</v>
      </c>
      <c r="D219" s="16">
        <f>Роснефть!F219</f>
        <v>9.3721398288632522E-3</v>
      </c>
      <c r="N219" s="17">
        <f>'Исходные данные'!H262</f>
        <v>43829</v>
      </c>
      <c r="O219" s="16">
        <f>'Татнфт Зао'!F262</f>
        <v>8.6636605778720645E-3</v>
      </c>
      <c r="P219" s="16">
        <f>'МРСК СК'!F262</f>
        <v>-6.0261313931557637E-3</v>
      </c>
      <c r="Q219" s="16">
        <f>Роснефть!F262</f>
        <v>7.4692790140343792E-3</v>
      </c>
    </row>
    <row r="220" spans="1:17" x14ac:dyDescent="0.3">
      <c r="A220" s="17">
        <f>'Исходные данные'!H220</f>
        <v>43535</v>
      </c>
      <c r="B220" s="16">
        <f>'Татнфт Зао'!F220</f>
        <v>-1.521043334032135E-2</v>
      </c>
      <c r="C220" s="16">
        <f>'МРСК СК'!F220</f>
        <v>6.2776406144171806E-2</v>
      </c>
      <c r="D220" s="16">
        <f>Роснефть!F220</f>
        <v>-1.8674141747954732E-3</v>
      </c>
      <c r="N220" s="17">
        <f>'Исходные данные'!H263</f>
        <v>43836</v>
      </c>
      <c r="O220" s="16">
        <f>'Татнфт Зао'!F263</f>
        <v>3.0806771642757462E-2</v>
      </c>
      <c r="P220" s="16">
        <f>'МРСК СК'!F263</f>
        <v>4.6901258504136239E-3</v>
      </c>
      <c r="Q220" s="16">
        <f>Роснефть!F263</f>
        <v>3.5687364056907214E-2</v>
      </c>
    </row>
    <row r="221" spans="1:17" x14ac:dyDescent="0.3">
      <c r="A221" s="17">
        <f>'Исходные данные'!H221</f>
        <v>43542</v>
      </c>
      <c r="B221" s="16">
        <f>'Татнфт Зао'!F221</f>
        <v>1.7855237844198284E-2</v>
      </c>
      <c r="C221" s="16">
        <f>'МРСК СК'!F221</f>
        <v>-3.2260862218221324E-2</v>
      </c>
      <c r="D221" s="16">
        <f>Роснефть!F221</f>
        <v>1.7662411846284788E-2</v>
      </c>
      <c r="N221" s="17">
        <f>'Исходные данные'!H264</f>
        <v>43843</v>
      </c>
      <c r="O221" s="16">
        <f>'Татнфт Зао'!F264</f>
        <v>1.067935146484186E-2</v>
      </c>
      <c r="P221" s="16">
        <f>'МРСК СК'!F264</f>
        <v>4.8917479721198531E-2</v>
      </c>
      <c r="Q221" s="16">
        <f>Роснефть!F264</f>
        <v>2.4306208845175536E-2</v>
      </c>
    </row>
    <row r="222" spans="1:17" x14ac:dyDescent="0.3">
      <c r="A222" s="17">
        <f>'Исходные данные'!H222</f>
        <v>43549</v>
      </c>
      <c r="B222" s="16">
        <f>'Татнфт Зао'!F222</f>
        <v>-2.9096700861431829E-3</v>
      </c>
      <c r="C222" s="16">
        <f>'МРСК СК'!F222</f>
        <v>3.2260862218221262E-2</v>
      </c>
      <c r="D222" s="16">
        <f>Роснефть!F222</f>
        <v>8.7762630590159946E-3</v>
      </c>
      <c r="N222" s="17">
        <f>'Исходные данные'!H265</f>
        <v>43850</v>
      </c>
      <c r="O222" s="16">
        <f>'Татнфт Зао'!F265</f>
        <v>-1.7318068149711895E-2</v>
      </c>
      <c r="P222" s="16">
        <f>'МРСК СК'!F265</f>
        <v>1.2722648026566937E-3</v>
      </c>
      <c r="Q222" s="16">
        <f>Роснефть!F265</f>
        <v>-2.3250799776231932E-2</v>
      </c>
    </row>
    <row r="223" spans="1:17" x14ac:dyDescent="0.3">
      <c r="A223" s="17">
        <f>'Исходные данные'!H223</f>
        <v>43556</v>
      </c>
      <c r="B223" s="16">
        <f>'Татнфт Зао'!F223</f>
        <v>-3.2030729109084402E-2</v>
      </c>
      <c r="C223" s="16">
        <f>'МРСК СК'!F223</f>
        <v>3.125254350410453E-2</v>
      </c>
      <c r="D223" s="16">
        <f>Роснефть!F223</f>
        <v>2.2796428092383803E-2</v>
      </c>
      <c r="N223" s="17">
        <f>'Исходные данные'!H266</f>
        <v>43857</v>
      </c>
      <c r="O223" s="16">
        <f>'Татнфт Зао'!F266</f>
        <v>-4.4588872521803311E-2</v>
      </c>
      <c r="P223" s="16">
        <f>'МРСК СК'!F266</f>
        <v>-1.3440202315113798E-2</v>
      </c>
      <c r="Q223" s="16">
        <f>Роснефть!F266</f>
        <v>1.3619906715270686E-2</v>
      </c>
    </row>
    <row r="224" spans="1:17" x14ac:dyDescent="0.3">
      <c r="A224" s="17">
        <f>'Исходные данные'!H224</f>
        <v>43563</v>
      </c>
      <c r="B224" s="16">
        <f>'Татнфт Зао'!F224</f>
        <v>2.6052630933576276E-2</v>
      </c>
      <c r="C224" s="16">
        <f>'МРСК СК'!F224</f>
        <v>-1.2903404835907841E-2</v>
      </c>
      <c r="D224" s="16">
        <f>Роснефть!F224</f>
        <v>2.5762548930023783E-2</v>
      </c>
      <c r="N224" s="17">
        <f>'Исходные данные'!H267</f>
        <v>43864</v>
      </c>
      <c r="O224" s="16">
        <f>'Татнфт Зао'!F267</f>
        <v>-1.1897033911846055E-2</v>
      </c>
      <c r="P224" s="16">
        <f>'МРСК СК'!F267</f>
        <v>4.411553393219423E-2</v>
      </c>
      <c r="Q224" s="16">
        <f>Роснефть!F267</f>
        <v>-3.5805116944750456E-2</v>
      </c>
    </row>
    <row r="225" spans="1:17" x14ac:dyDescent="0.3">
      <c r="A225" s="17">
        <f>'Исходные данные'!H225</f>
        <v>43570</v>
      </c>
      <c r="B225" s="16">
        <f>'Татнфт Зао'!F225</f>
        <v>-2.1341878181952768E-3</v>
      </c>
      <c r="C225" s="16">
        <f>'МРСК СК'!F225</f>
        <v>0.2713150949875755</v>
      </c>
      <c r="D225" s="16">
        <f>Роснефть!F225</f>
        <v>-1.1567381278237553E-3</v>
      </c>
      <c r="N225" s="17">
        <f>'Исходные данные'!H268</f>
        <v>43871</v>
      </c>
      <c r="O225" s="16">
        <f>'Татнфт Зао'!F268</f>
        <v>1.4521707334617195E-2</v>
      </c>
      <c r="P225" s="16">
        <f>'МРСК СК'!F268</f>
        <v>-3.5774131701104578E-2</v>
      </c>
      <c r="Q225" s="16">
        <f>Роснефть!F268</f>
        <v>-1.2950573793625826E-3</v>
      </c>
    </row>
    <row r="226" spans="1:17" x14ac:dyDescent="0.3">
      <c r="A226" s="17">
        <f>'Исходные данные'!H226</f>
        <v>43577</v>
      </c>
      <c r="B226" s="16">
        <f>'Татнфт Зао'!F226</f>
        <v>2.427239592829819E-2</v>
      </c>
      <c r="C226" s="16">
        <f>'МРСК СК'!F226</f>
        <v>0.21159193909406801</v>
      </c>
      <c r="D226" s="16">
        <f>Роснефть!F226</f>
        <v>5.6552750411047563E-3</v>
      </c>
    </row>
    <row r="227" spans="1:17" x14ac:dyDescent="0.3">
      <c r="A227" s="17">
        <f>'Исходные данные'!H227</f>
        <v>43584</v>
      </c>
      <c r="B227" s="16">
        <f>'Татнфт Зао'!F227</f>
        <v>-2.3486440858810015E-3</v>
      </c>
      <c r="C227" s="16">
        <f>'МРСК СК'!F227</f>
        <v>7.4107972153721835E-2</v>
      </c>
      <c r="D227" s="16">
        <f>Роснефть!F227</f>
        <v>-2.5409292407655052E-2</v>
      </c>
    </row>
    <row r="228" spans="1:17" x14ac:dyDescent="0.3">
      <c r="A228" s="17">
        <f>'Исходные данные'!H228</f>
        <v>43591</v>
      </c>
      <c r="B228" s="16">
        <f>'Татнфт Зао'!F228</f>
        <v>-8.2189578372743474E-2</v>
      </c>
      <c r="C228" s="16">
        <f>'МРСК СК'!F228</f>
        <v>-5.4273922525688308E-2</v>
      </c>
      <c r="D228" s="16">
        <f>Роснефть!F228</f>
        <v>-2.3409644186287316E-2</v>
      </c>
    </row>
    <row r="229" spans="1:17" x14ac:dyDescent="0.3">
      <c r="A229" s="17">
        <f>'Исходные данные'!H229</f>
        <v>43598</v>
      </c>
      <c r="B229" s="16">
        <f>'Татнфт Зао'!F229</f>
        <v>-3.712958099851147E-2</v>
      </c>
      <c r="C229" s="16">
        <f>'МРСК СК'!F229</f>
        <v>-2.2240789658598582E-2</v>
      </c>
      <c r="D229" s="16">
        <f>Роснефть!F229</f>
        <v>-1.8143337302398634E-3</v>
      </c>
    </row>
    <row r="230" spans="1:17" x14ac:dyDescent="0.3">
      <c r="A230" s="17">
        <f>'Исходные данные'!H230</f>
        <v>43605</v>
      </c>
      <c r="B230" s="16">
        <f>'Татнфт Зао'!F230</f>
        <v>2.5288369811809364E-2</v>
      </c>
      <c r="C230" s="16">
        <f>'МРСК СК'!F230</f>
        <v>2.7724548014854983E-2</v>
      </c>
      <c r="D230" s="16">
        <f>Роснефть!F230</f>
        <v>2.3924586085245243E-2</v>
      </c>
    </row>
    <row r="231" spans="1:17" x14ac:dyDescent="0.3">
      <c r="A231" s="17">
        <f>'Исходные данные'!H231</f>
        <v>43612</v>
      </c>
      <c r="B231" s="16">
        <f>'Татнфт Зао'!F231</f>
        <v>7.1572778321390071E-2</v>
      </c>
      <c r="C231" s="16">
        <f>'МРСК СК'!F231</f>
        <v>-1.178795575204224E-2</v>
      </c>
      <c r="D231" s="16">
        <f>Роснефть!F231</f>
        <v>2.3365548956211912E-2</v>
      </c>
    </row>
    <row r="232" spans="1:17" x14ac:dyDescent="0.3">
      <c r="A232" s="17">
        <f>'Исходные данные'!H232</f>
        <v>43619</v>
      </c>
      <c r="B232" s="16">
        <f>'Татнфт Зао'!F232</f>
        <v>6.7905194024701961E-3</v>
      </c>
      <c r="C232" s="16">
        <f>'МРСК СК'!F232</f>
        <v>0.12609272703210078</v>
      </c>
      <c r="D232" s="16">
        <f>Роснефть!F232</f>
        <v>-3.1555019686411404E-2</v>
      </c>
    </row>
    <row r="233" spans="1:17" x14ac:dyDescent="0.3">
      <c r="A233" s="17">
        <f>'Исходные данные'!H233</f>
        <v>43626</v>
      </c>
      <c r="B233" s="16">
        <f>'Татнфт Зао'!F233</f>
        <v>1.5014110564382505E-2</v>
      </c>
      <c r="C233" s="16">
        <f>'МРСК СК'!F233</f>
        <v>5.4910438008595588E-2</v>
      </c>
      <c r="D233" s="16">
        <f>Роснефть!F233</f>
        <v>-2.7915533911916809E-2</v>
      </c>
    </row>
    <row r="234" spans="1:17" x14ac:dyDescent="0.3">
      <c r="A234" s="17">
        <f>'Исходные данные'!H234</f>
        <v>43633</v>
      </c>
      <c r="B234" s="16">
        <f>'Татнфт Зао'!F234</f>
        <v>1.5307083150579352E-2</v>
      </c>
      <c r="C234" s="16">
        <f>'МРСК СК'!F234</f>
        <v>0.33769651515620019</v>
      </c>
      <c r="D234" s="16">
        <f>Роснефть!F234</f>
        <v>2.6842380526864246E-2</v>
      </c>
    </row>
    <row r="235" spans="1:17" x14ac:dyDescent="0.3">
      <c r="A235" s="17">
        <f>'Исходные данные'!H235</f>
        <v>43640</v>
      </c>
      <c r="B235" s="16">
        <f>'Татнфт Зао'!F235</f>
        <v>-2.4489282072106557E-3</v>
      </c>
      <c r="C235" s="16">
        <f>'МРСК СК'!F235</f>
        <v>-2.7673521676748806E-2</v>
      </c>
      <c r="D235" s="16">
        <f>Роснефть!F235</f>
        <v>-1.1036580355676248E-2</v>
      </c>
    </row>
    <row r="236" spans="1:17" x14ac:dyDescent="0.3">
      <c r="A236" s="17">
        <f>'Исходные данные'!H236</f>
        <v>43647</v>
      </c>
      <c r="B236" s="16">
        <f>'Татнфт Зао'!F236</f>
        <v>-1.5869219599711572E-2</v>
      </c>
      <c r="C236" s="16">
        <f>'МРСК СК'!F236</f>
        <v>-9.8023096883400926E-2</v>
      </c>
      <c r="D236" s="16">
        <f>Роснефть!F236</f>
        <v>9.9622740750912493E-3</v>
      </c>
    </row>
    <row r="237" spans="1:17" x14ac:dyDescent="0.3">
      <c r="A237" s="17">
        <f>'Исходные данные'!H237</f>
        <v>43654</v>
      </c>
      <c r="B237" s="16">
        <f>'Татнфт Зао'!F237</f>
        <v>-4.8075852679603209E-2</v>
      </c>
      <c r="C237" s="16">
        <f>'МРСК СК'!F237</f>
        <v>-8.8079182750459853E-2</v>
      </c>
      <c r="D237" s="16">
        <f>Роснефть!F237</f>
        <v>1.4321520528774007E-3</v>
      </c>
    </row>
    <row r="238" spans="1:17" x14ac:dyDescent="0.3">
      <c r="A238" s="17">
        <f>'Исходные данные'!H238</f>
        <v>43661</v>
      </c>
      <c r="B238" s="16">
        <f>'Татнфт Зао'!F238</f>
        <v>2.3252118342502223E-2</v>
      </c>
      <c r="C238" s="16">
        <f>'МРСК СК'!F238</f>
        <v>-3.9826957488308785E-2</v>
      </c>
      <c r="D238" s="16">
        <f>Роснефть!F238</f>
        <v>2.8581655755887192E-3</v>
      </c>
    </row>
    <row r="239" spans="1:17" x14ac:dyDescent="0.3">
      <c r="A239" s="17">
        <f>'Исходные данные'!H239</f>
        <v>43668</v>
      </c>
      <c r="B239" s="16">
        <f>'Татнфт Зао'!F239</f>
        <v>-1.2714901447524874E-2</v>
      </c>
      <c r="C239" s="16">
        <f>'МРСК СК'!F239</f>
        <v>-5.35619921381221E-2</v>
      </c>
      <c r="D239" s="16">
        <f>Роснефть!F239</f>
        <v>7.2279478132020684E-3</v>
      </c>
    </row>
    <row r="240" spans="1:17" x14ac:dyDescent="0.3">
      <c r="A240" s="17">
        <f>'Исходные данные'!H240</f>
        <v>43675</v>
      </c>
      <c r="B240" s="16">
        <f>'Татнфт Зао'!F240</f>
        <v>-3.272432699431099E-3</v>
      </c>
      <c r="C240" s="16">
        <f>'МРСК СК'!F240</f>
        <v>-3.582278185357532E-2</v>
      </c>
      <c r="D240" s="16">
        <f>Роснефть!F240</f>
        <v>-2.8137145034359413E-2</v>
      </c>
    </row>
    <row r="241" spans="1:4" x14ac:dyDescent="0.3">
      <c r="A241" s="17">
        <f>'Исходные данные'!H241</f>
        <v>43682</v>
      </c>
      <c r="B241" s="16">
        <f>'Татнфт Зао'!F241</f>
        <v>6.941164309468846E-3</v>
      </c>
      <c r="C241" s="16">
        <f>'МРСК СК'!F241</f>
        <v>0.12453882578061376</v>
      </c>
      <c r="D241" s="16">
        <f>Роснефть!F241</f>
        <v>-1.7517444324104577E-2</v>
      </c>
    </row>
    <row r="242" spans="1:4" x14ac:dyDescent="0.3">
      <c r="A242" s="17">
        <f>'Исходные данные'!H242</f>
        <v>43689</v>
      </c>
      <c r="B242" s="16">
        <f>'Татнфт Зао'!F242</f>
        <v>-4.479706218333622E-2</v>
      </c>
      <c r="C242" s="16">
        <f>'МРСК СК'!F242</f>
        <v>-7.4738688037134085E-2</v>
      </c>
      <c r="D242" s="16">
        <f>Роснефть!F242</f>
        <v>3.7066782409927545E-4</v>
      </c>
    </row>
    <row r="243" spans="1:4" x14ac:dyDescent="0.3">
      <c r="A243" s="17">
        <f>'Исходные данные'!H243</f>
        <v>43696</v>
      </c>
      <c r="B243" s="16">
        <f>'Татнфт Зао'!F243</f>
        <v>1.841103230400332E-2</v>
      </c>
      <c r="C243" s="16">
        <f>'МРСК СК'!F243</f>
        <v>-3.5316671924899734E-2</v>
      </c>
      <c r="D243" s="16">
        <f>Роснефть!F243</f>
        <v>2.0978597192289057E-3</v>
      </c>
    </row>
    <row r="244" spans="1:4" x14ac:dyDescent="0.3">
      <c r="A244" s="17">
        <f>'Исходные данные'!H244</f>
        <v>43703</v>
      </c>
      <c r="B244" s="16">
        <f>'Татнфт Зао'!F244</f>
        <v>3.4221790047151764E-2</v>
      </c>
      <c r="C244" s="16">
        <f>'МРСК СК'!F244</f>
        <v>3.7837152150234914E-2</v>
      </c>
      <c r="D244" s="16">
        <f>Роснефть!F244</f>
        <v>3.3228754960769546E-3</v>
      </c>
    </row>
    <row r="245" spans="1:4" x14ac:dyDescent="0.3">
      <c r="A245" s="17">
        <f>'Исходные данные'!H245</f>
        <v>43710</v>
      </c>
      <c r="B245" s="16">
        <f>'Татнфт Зао'!F245</f>
        <v>1.3234602636470057E-2</v>
      </c>
      <c r="C245" s="16">
        <f>'МРСК СК'!F245</f>
        <v>0.11069553537280007</v>
      </c>
      <c r="D245" s="16">
        <f>Роснефть!F245</f>
        <v>3.8445416705392338E-2</v>
      </c>
    </row>
    <row r="246" spans="1:4" x14ac:dyDescent="0.3">
      <c r="A246" s="17">
        <f>'Исходные данные'!H246</f>
        <v>43717</v>
      </c>
      <c r="B246" s="16">
        <f>'Татнфт Зао'!F246</f>
        <v>-2.651033270013977E-2</v>
      </c>
      <c r="C246" s="16">
        <f>'МРСК СК'!F246</f>
        <v>5.4274760888851172E-2</v>
      </c>
      <c r="D246" s="16">
        <f>Роснефть!F246</f>
        <v>-3.0856640996022602E-2</v>
      </c>
    </row>
    <row r="247" spans="1:4" x14ac:dyDescent="0.3">
      <c r="A247" s="17">
        <f>'Исходные данные'!H247</f>
        <v>43724</v>
      </c>
      <c r="B247" s="16">
        <f>'Татнфт Зао'!F247</f>
        <v>2.0783474136885742E-2</v>
      </c>
      <c r="C247" s="16">
        <f>'МРСК СК'!F247</f>
        <v>-6.8459395880807711E-2</v>
      </c>
      <c r="D247" s="16">
        <f>Роснефть!F247</f>
        <v>4.354478113890508E-2</v>
      </c>
    </row>
    <row r="248" spans="1:4" x14ac:dyDescent="0.3">
      <c r="A248" s="17">
        <f>'Исходные данные'!H248</f>
        <v>43731</v>
      </c>
      <c r="B248" s="16">
        <f>'Татнфт Зао'!F248</f>
        <v>-7.0835855541118944E-2</v>
      </c>
      <c r="C248" s="16">
        <f>'МРСК СК'!F248</f>
        <v>-9.7617772019537308E-3</v>
      </c>
      <c r="D248" s="16">
        <f>Роснефть!F248</f>
        <v>-1.3634437824096828E-2</v>
      </c>
    </row>
    <row r="249" spans="1:4" x14ac:dyDescent="0.3">
      <c r="A249" s="17">
        <f>'Исходные данные'!H249</f>
        <v>43738</v>
      </c>
      <c r="B249" s="16">
        <f>'Татнфт Зао'!F249</f>
        <v>-2.320626255893336E-2</v>
      </c>
      <c r="C249" s="16">
        <f>'МРСК СК'!F249</f>
        <v>-1.1024190557880903E-2</v>
      </c>
      <c r="D249" s="16">
        <f>Роснефть!F249</f>
        <v>-1.7910926566530219E-2</v>
      </c>
    </row>
    <row r="250" spans="1:4" x14ac:dyDescent="0.3">
      <c r="A250" s="17">
        <f>'Исходные данные'!H250</f>
        <v>43745</v>
      </c>
      <c r="B250" s="16">
        <f>'Татнфт Зао'!F250</f>
        <v>4.0546094394350009E-2</v>
      </c>
      <c r="C250" s="16">
        <f>'МРСК СК'!F250</f>
        <v>-1.647096059592441E-2</v>
      </c>
      <c r="D250" s="16">
        <f>Роснефть!F250</f>
        <v>-8.1050464862633727E-3</v>
      </c>
    </row>
    <row r="251" spans="1:4" x14ac:dyDescent="0.3">
      <c r="A251" s="17">
        <f>'Исходные данные'!H251</f>
        <v>43752</v>
      </c>
      <c r="B251" s="16">
        <f>'Татнфт Зао'!F251</f>
        <v>-4.0946050853960386E-3</v>
      </c>
      <c r="C251" s="16">
        <f>'МРСК СК'!F251</f>
        <v>-3.3778844760992639E-2</v>
      </c>
      <c r="D251" s="16">
        <f>Роснефть!F251</f>
        <v>8.1050464862632704E-3</v>
      </c>
    </row>
    <row r="252" spans="1:4" x14ac:dyDescent="0.3">
      <c r="A252" s="17">
        <f>'Исходные данные'!H252</f>
        <v>43759</v>
      </c>
      <c r="B252" s="16">
        <f>'Татнфт Зао'!F252</f>
        <v>5.8791990478671112E-2</v>
      </c>
      <c r="C252" s="16">
        <f>'МРСК СК'!F252</f>
        <v>6.4730220553475062E-2</v>
      </c>
      <c r="D252" s="16">
        <f>Роснефть!F252</f>
        <v>1.5185321987664063E-2</v>
      </c>
    </row>
    <row r="253" spans="1:4" x14ac:dyDescent="0.3">
      <c r="A253" s="17">
        <f>'Исходные данные'!H253</f>
        <v>43766</v>
      </c>
      <c r="B253" s="16">
        <f>'Татнфт Зао'!F253</f>
        <v>7.7076793541440381E-3</v>
      </c>
      <c r="C253" s="16">
        <f>'МРСК СК'!F253</f>
        <v>-3.9289720709636211E-2</v>
      </c>
      <c r="D253" s="16">
        <f>Роснефть!F253</f>
        <v>3.0501926401363288E-2</v>
      </c>
    </row>
    <row r="254" spans="1:4" x14ac:dyDescent="0.3">
      <c r="A254" s="17">
        <f>'Исходные данные'!H254</f>
        <v>43773</v>
      </c>
      <c r="B254" s="16">
        <f>'Татнфт Зао'!F254</f>
        <v>3.4863052043057299E-2</v>
      </c>
      <c r="C254" s="16">
        <f>'МРСК СК'!F254</f>
        <v>2.3894873973814854E-3</v>
      </c>
      <c r="D254" s="16">
        <f>Роснефть!F254</f>
        <v>4.4681938656554912E-2</v>
      </c>
    </row>
    <row r="255" spans="1:4" x14ac:dyDescent="0.3">
      <c r="A255" s="17">
        <f>'Исходные данные'!H255</f>
        <v>43780</v>
      </c>
      <c r="B255" s="16">
        <f>'Татнфт Зао'!F255</f>
        <v>-2.3542673154893314E-2</v>
      </c>
      <c r="C255" s="16">
        <f>'МРСК СК'!F255</f>
        <v>1.1272738772522215E-2</v>
      </c>
      <c r="D255" s="16">
        <f>Роснефть!F255</f>
        <v>8.221476837904378E-3</v>
      </c>
    </row>
    <row r="256" spans="1:4" x14ac:dyDescent="0.3">
      <c r="A256" s="17">
        <f>'Исходные данные'!H256</f>
        <v>43787</v>
      </c>
      <c r="B256" s="16">
        <f>'Татнфт Зао'!F256</f>
        <v>-3.6716537445260085E-3</v>
      </c>
      <c r="C256" s="16">
        <f>'МРСК СК'!F256</f>
        <v>-5.5182231388090905E-2</v>
      </c>
      <c r="D256" s="16">
        <f>Роснефть!F256</f>
        <v>-1.0977058631150907E-2</v>
      </c>
    </row>
    <row r="257" spans="1:4" x14ac:dyDescent="0.3">
      <c r="A257" s="17">
        <f>'Исходные данные'!H257</f>
        <v>43794</v>
      </c>
      <c r="B257" s="16">
        <f>'Татнфт Зао'!F257</f>
        <v>-2.7705554722652105E-2</v>
      </c>
      <c r="C257" s="16">
        <f>'МРСК СК'!F257</f>
        <v>-3.4245578513167459E-2</v>
      </c>
      <c r="D257" s="16">
        <f>Роснефть!F257</f>
        <v>-2.6847250036188052E-2</v>
      </c>
    </row>
    <row r="258" spans="1:4" x14ac:dyDescent="0.3">
      <c r="A258" s="17">
        <f>'Исходные данные'!H258</f>
        <v>43801</v>
      </c>
      <c r="B258" s="16">
        <f>'Татнфт Зао'!F258</f>
        <v>1.5944599866833383E-2</v>
      </c>
      <c r="C258" s="16">
        <f>'МРСК СК'!F258</f>
        <v>-3.2789822822990838E-2</v>
      </c>
      <c r="D258" s="16">
        <f>Роснефть!F258</f>
        <v>1.1274076573218161E-2</v>
      </c>
    </row>
    <row r="259" spans="1:4" x14ac:dyDescent="0.3">
      <c r="A259" s="17">
        <f>'Исходные данные'!H259</f>
        <v>43808</v>
      </c>
      <c r="B259" s="16">
        <f>'Татнфт Зао'!F259</f>
        <v>5.2940216079465238E-2</v>
      </c>
      <c r="C259" s="16">
        <f>'МРСК СК'!F259</f>
        <v>6.4538521137571164E-2</v>
      </c>
      <c r="D259" s="16">
        <f>Роснефть!F259</f>
        <v>1.1370092394286286E-2</v>
      </c>
    </row>
    <row r="260" spans="1:4" x14ac:dyDescent="0.3">
      <c r="A260" s="17">
        <f>'Исходные данные'!H260</f>
        <v>43815</v>
      </c>
      <c r="B260" s="16">
        <f>'Татнфт Зао'!F260</f>
        <v>-1.5756361546758337E-2</v>
      </c>
      <c r="C260" s="16">
        <f>'МРСК СК'!F260</f>
        <v>-6.2540518474898152E-2</v>
      </c>
      <c r="D260" s="16">
        <f>Роснефть!F260</f>
        <v>1.4398850579875444E-3</v>
      </c>
    </row>
    <row r="261" spans="1:4" x14ac:dyDescent="0.3">
      <c r="A261" s="17">
        <f>'Исходные данные'!H261</f>
        <v>43822</v>
      </c>
      <c r="B261" s="16">
        <f>'Татнфт Зао'!F261</f>
        <v>-1.3928520251153192E-2</v>
      </c>
      <c r="C261" s="16">
        <f>'МРСК СК'!F261</f>
        <v>-3.3322256758096789E-3</v>
      </c>
      <c r="D261" s="16">
        <f>Роснефть!F261</f>
        <v>3.8663400828534804E-3</v>
      </c>
    </row>
    <row r="262" spans="1:4" x14ac:dyDescent="0.3">
      <c r="A262" s="17">
        <f>'Исходные данные'!H262</f>
        <v>43829</v>
      </c>
      <c r="B262" s="16">
        <f>'Татнфт Зао'!F262</f>
        <v>8.6636605778720645E-3</v>
      </c>
      <c r="C262" s="16">
        <f>'МРСК СК'!F262</f>
        <v>-6.0261313931557637E-3</v>
      </c>
      <c r="D262" s="16">
        <f>Роснефть!F262</f>
        <v>7.4692790140343792E-3</v>
      </c>
    </row>
    <row r="263" spans="1:4" x14ac:dyDescent="0.3">
      <c r="A263" s="17">
        <f>'Исходные данные'!H263</f>
        <v>43836</v>
      </c>
      <c r="B263" s="16">
        <f>'Татнфт Зао'!F263</f>
        <v>3.0806771642757462E-2</v>
      </c>
      <c r="C263" s="16">
        <f>'МРСК СК'!F263</f>
        <v>4.6901258504136239E-3</v>
      </c>
      <c r="D263" s="16">
        <f>Роснефть!F263</f>
        <v>3.5687364056907214E-2</v>
      </c>
    </row>
    <row r="264" spans="1:4" x14ac:dyDescent="0.3">
      <c r="A264" s="17">
        <f>'Исходные данные'!H264</f>
        <v>43843</v>
      </c>
      <c r="B264" s="16">
        <f>'Татнфт Зао'!F264</f>
        <v>1.067935146484186E-2</v>
      </c>
      <c r="C264" s="16">
        <f>'МРСК СК'!F264</f>
        <v>4.8917479721198531E-2</v>
      </c>
      <c r="D264" s="16">
        <f>Роснефть!F264</f>
        <v>2.4306208845175536E-2</v>
      </c>
    </row>
    <row r="265" spans="1:4" x14ac:dyDescent="0.3">
      <c r="A265" s="17">
        <f>'Исходные данные'!H265</f>
        <v>43850</v>
      </c>
      <c r="B265" s="16">
        <f>'Татнфт Зао'!F265</f>
        <v>-1.7318068149711895E-2</v>
      </c>
      <c r="C265" s="16">
        <f>'МРСК СК'!F265</f>
        <v>1.2722648026566937E-3</v>
      </c>
      <c r="D265" s="16">
        <f>Роснефть!F265</f>
        <v>-2.3250799776231932E-2</v>
      </c>
    </row>
    <row r="266" spans="1:4" x14ac:dyDescent="0.3">
      <c r="A266" s="17">
        <f>'Исходные данные'!H266</f>
        <v>43857</v>
      </c>
      <c r="B266" s="16">
        <f>'Татнфт Зао'!F266</f>
        <v>-4.4588872521803311E-2</v>
      </c>
      <c r="C266" s="16">
        <f>'МРСК СК'!F266</f>
        <v>-1.3440202315113798E-2</v>
      </c>
      <c r="D266" s="16">
        <f>Роснефть!F266</f>
        <v>1.3619906715270686E-2</v>
      </c>
    </row>
    <row r="267" spans="1:4" x14ac:dyDescent="0.3">
      <c r="A267" s="17">
        <f>'Исходные данные'!H267</f>
        <v>43864</v>
      </c>
      <c r="B267" s="16">
        <f>'Татнфт Зао'!F267</f>
        <v>-1.1897033911846055E-2</v>
      </c>
      <c r="C267" s="16">
        <f>'МРСК СК'!F267</f>
        <v>4.411553393219423E-2</v>
      </c>
      <c r="D267" s="16">
        <f>Роснефть!F267</f>
        <v>-3.5805116944750456E-2</v>
      </c>
    </row>
    <row r="268" spans="1:4" x14ac:dyDescent="0.3">
      <c r="A268" s="17">
        <f>'Исходные данные'!H268</f>
        <v>43871</v>
      </c>
      <c r="B268" s="16">
        <f>'Татнфт Зао'!F268</f>
        <v>1.4521707334617195E-2</v>
      </c>
      <c r="C268" s="16">
        <f>'МРСК СК'!F268</f>
        <v>-3.5774131701104578E-2</v>
      </c>
      <c r="D268" s="16">
        <f>Роснефть!F268</f>
        <v>-1.2950573793625826E-3</v>
      </c>
    </row>
  </sheetData>
  <sortState xmlns:xlrd2="http://schemas.microsoft.com/office/spreadsheetml/2017/richdata2" ref="N2:Q225">
    <sortCondition ref="N2:N225"/>
  </sortState>
  <mergeCells count="4">
    <mergeCell ref="G11:H11"/>
    <mergeCell ref="J11:K11"/>
    <mergeCell ref="G28:H28"/>
    <mergeCell ref="G9:J9"/>
  </mergeCells>
  <conditionalFormatting sqref="B3:B268 O2:O225">
    <cfRule type="cellIs" dxfId="7" priority="13" operator="lessThan">
      <formula>$H$6</formula>
    </cfRule>
    <cfRule type="cellIs" dxfId="6" priority="14" operator="greaterThan">
      <formula>$H$7</formula>
    </cfRule>
  </conditionalFormatting>
  <conditionalFormatting sqref="C3:C268 P2:P225">
    <cfRule type="cellIs" dxfId="5" priority="11" operator="lessThan">
      <formula>$I$6</formula>
    </cfRule>
    <cfRule type="cellIs" dxfId="4" priority="12" operator="greaterThan">
      <formula>$I$7</formula>
    </cfRule>
  </conditionalFormatting>
  <conditionalFormatting sqref="D3:D268 Q2:Q225">
    <cfRule type="cellIs" dxfId="3" priority="9" operator="lessThan">
      <formula>$J$6</formula>
    </cfRule>
    <cfRule type="cellIs" dxfId="2" priority="10" operator="greaterThan">
      <formula>$J$7</formula>
    </cfRule>
  </conditionalFormatting>
  <conditionalFormatting sqref="O2:O225">
    <cfRule type="cellIs" dxfId="1" priority="1" operator="lessThan">
      <formula>$H$6</formula>
    </cfRule>
    <cfRule type="cellIs" dxfId="0" priority="2" operator="greaterThan">
      <formula>$H$7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5520-4AC0-40B0-AACB-F88B2CB314A1}">
  <dimension ref="A1:AQ225"/>
  <sheetViews>
    <sheetView topLeftCell="G20" zoomScale="70" zoomScaleNormal="70" workbookViewId="0">
      <selection activeCell="P23" sqref="P23"/>
    </sheetView>
  </sheetViews>
  <sheetFormatPr defaultRowHeight="14.4" x14ac:dyDescent="0.3"/>
  <cols>
    <col min="1" max="1" width="10.88671875" customWidth="1"/>
    <col min="2" max="2" width="13.5546875" customWidth="1"/>
    <col min="3" max="3" width="18.109375" customWidth="1"/>
    <col min="4" max="4" width="13.6640625" customWidth="1"/>
    <col min="5" max="5" width="17.33203125" customWidth="1"/>
    <col min="6" max="6" width="15.44140625" customWidth="1"/>
    <col min="7" max="7" width="18" customWidth="1"/>
    <col min="9" max="9" width="25.6640625" bestFit="1" customWidth="1"/>
    <col min="10" max="10" width="20.6640625" customWidth="1"/>
    <col min="11" max="11" width="13.6640625" customWidth="1"/>
    <col min="12" max="12" width="33.6640625" customWidth="1"/>
    <col min="13" max="13" width="17.44140625" customWidth="1"/>
    <col min="14" max="14" width="14.88671875" customWidth="1"/>
    <col min="15" max="15" width="25.6640625" bestFit="1" customWidth="1"/>
    <col min="16" max="16" width="17.44140625" customWidth="1"/>
    <col min="17" max="20" width="17.44140625" style="70" customWidth="1"/>
    <col min="21" max="21" width="17.44140625" style="67" customWidth="1"/>
    <col min="22" max="22" width="17.88671875" customWidth="1"/>
    <col min="23" max="23" width="19.44140625" customWidth="1"/>
    <col min="24" max="24" width="16.33203125" customWidth="1"/>
    <col min="25" max="25" width="16.5546875" customWidth="1"/>
    <col min="26" max="26" width="21.33203125" customWidth="1"/>
    <col min="27" max="27" width="14.33203125" customWidth="1"/>
    <col min="28" max="28" width="23.109375" customWidth="1"/>
    <col min="29" max="31" width="12.44140625" customWidth="1"/>
    <col min="32" max="32" width="14.6640625" customWidth="1"/>
    <col min="33" max="33" width="16" customWidth="1"/>
    <col min="34" max="34" width="28.33203125" customWidth="1"/>
    <col min="35" max="35" width="20.6640625" customWidth="1"/>
    <col min="36" max="36" width="17.5546875" customWidth="1"/>
    <col min="37" max="37" width="17.6640625" customWidth="1"/>
    <col min="38" max="38" width="17.44140625" customWidth="1"/>
    <col min="39" max="39" width="13" customWidth="1"/>
    <col min="40" max="40" width="25.5546875" customWidth="1"/>
    <col min="41" max="41" width="16.6640625" customWidth="1"/>
    <col min="42" max="42" width="19.5546875" customWidth="1"/>
    <col min="43" max="43" width="16" customWidth="1"/>
    <col min="44" max="44" width="13.6640625" customWidth="1"/>
  </cols>
  <sheetData>
    <row r="1" spans="1:21" x14ac:dyDescent="0.3">
      <c r="A1" s="17" t="str">
        <f>'Вычисление выбросов'!N1</f>
        <v>&lt;DATE&gt;</v>
      </c>
      <c r="B1" s="17" t="str">
        <f>'Вычисление выбросов'!O1</f>
        <v>ЛД Татнфт Зао</v>
      </c>
      <c r="C1" s="17" t="s">
        <v>97</v>
      </c>
      <c r="D1" s="17" t="str">
        <f>'Вычисление выбросов'!P1</f>
        <v>ЛД МРСК СК</v>
      </c>
      <c r="E1" s="17" t="s">
        <v>98</v>
      </c>
      <c r="F1" s="17" t="str">
        <f>'Вычисление выбросов'!Q1</f>
        <v>ЛД Роснефть</v>
      </c>
      <c r="G1" s="17" t="s">
        <v>99</v>
      </c>
      <c r="I1" s="192" t="s">
        <v>65</v>
      </c>
      <c r="J1" s="192"/>
      <c r="L1" s="192" t="s">
        <v>66</v>
      </c>
      <c r="M1" s="192"/>
      <c r="O1" s="191" t="s">
        <v>67</v>
      </c>
      <c r="P1" s="191"/>
      <c r="Q1" s="63"/>
      <c r="R1" s="63"/>
      <c r="S1" s="63"/>
      <c r="T1" s="63"/>
      <c r="U1" s="64"/>
    </row>
    <row r="2" spans="1:21" x14ac:dyDescent="0.3">
      <c r="A2" s="17">
        <f>'Вычисление выбросов'!N2</f>
        <v>42051</v>
      </c>
      <c r="B2" s="31">
        <f>'Вычисление выбросов'!O2</f>
        <v>-2.0607483684106621E-2</v>
      </c>
      <c r="C2" s="31">
        <f>B2*B2</f>
        <v>4.2466838379072062E-4</v>
      </c>
      <c r="D2" s="31">
        <f>'Вычисление выбросов'!P2</f>
        <v>2.8882874148786146E-2</v>
      </c>
      <c r="E2" s="31">
        <f>D2*D2</f>
        <v>8.3422041909461903E-4</v>
      </c>
      <c r="F2" s="31">
        <f>'Вычисление выбросов'!Q2</f>
        <v>-5.7442234062017254E-2</v>
      </c>
      <c r="G2" s="31">
        <f>F2*F2</f>
        <v>3.2996102540355753E-3</v>
      </c>
      <c r="I2" s="39" t="s">
        <v>22</v>
      </c>
      <c r="J2" s="39">
        <v>2.9944638621742909E-3</v>
      </c>
      <c r="L2" s="40" t="s">
        <v>22</v>
      </c>
      <c r="M2" s="40">
        <v>-2.9832418693455679E-3</v>
      </c>
      <c r="O2" s="41" t="s">
        <v>22</v>
      </c>
      <c r="P2" s="68">
        <v>1.2531887490634032E-3</v>
      </c>
      <c r="Q2" s="54"/>
      <c r="R2" s="54"/>
      <c r="S2" s="54"/>
      <c r="T2" s="54"/>
      <c r="U2" s="54"/>
    </row>
    <row r="3" spans="1:21" x14ac:dyDescent="0.3">
      <c r="A3" s="17">
        <f>'Вычисление выбросов'!N3</f>
        <v>42065</v>
      </c>
      <c r="B3" s="31">
        <f>'Вычисление выбросов'!O3</f>
        <v>-5.7977811256274152E-2</v>
      </c>
      <c r="C3" s="31">
        <f t="shared" ref="C3:C66" si="0">B3*B3</f>
        <v>3.3614265980681499E-3</v>
      </c>
      <c r="D3" s="31">
        <f>'Вычисление выбросов'!P3</f>
        <v>6.7178537756711523E-2</v>
      </c>
      <c r="E3" s="31">
        <f t="shared" ref="E3:E66" si="1">D3*D3</f>
        <v>4.5129559351299161E-3</v>
      </c>
      <c r="F3" s="31">
        <f>'Вычисление выбросов'!Q3</f>
        <v>-8.8788719689305087E-3</v>
      </c>
      <c r="G3" s="31">
        <f t="shared" ref="G3:G66" si="2">F3*F3</f>
        <v>7.8834367440659928E-5</v>
      </c>
      <c r="I3" s="11" t="s">
        <v>23</v>
      </c>
      <c r="J3" s="11">
        <v>2.3484836940864196E-3</v>
      </c>
      <c r="L3" s="11" t="s">
        <v>23</v>
      </c>
      <c r="M3" s="11">
        <v>2.2508596574537317E-3</v>
      </c>
      <c r="O3" s="14" t="s">
        <v>23</v>
      </c>
      <c r="P3" s="14">
        <v>1.8743061499044476E-3</v>
      </c>
      <c r="Q3" s="14"/>
      <c r="R3" s="14"/>
      <c r="S3" s="14"/>
      <c r="T3" s="14"/>
      <c r="U3" s="64"/>
    </row>
    <row r="4" spans="1:21" x14ac:dyDescent="0.3">
      <c r="A4" s="17">
        <f>'Вычисление выбросов'!N4</f>
        <v>42079</v>
      </c>
      <c r="B4" s="31">
        <f>'Вычисление выбросов'!O4</f>
        <v>5.6988504740907685E-2</v>
      </c>
      <c r="C4" s="31">
        <f t="shared" si="0"/>
        <v>3.2476896726044576E-3</v>
      </c>
      <c r="D4" s="31">
        <f>'Вычисление выбросов'!P4</f>
        <v>-3.3997608541419616E-2</v>
      </c>
      <c r="E4" s="31">
        <f t="shared" si="1"/>
        <v>1.155837386535608E-3</v>
      </c>
      <c r="F4" s="31">
        <f>'Вычисление выбросов'!Q4</f>
        <v>-8.3229777166583894E-3</v>
      </c>
      <c r="G4" s="31">
        <f t="shared" si="2"/>
        <v>6.9271958071992097E-5</v>
      </c>
      <c r="I4" s="11" t="s">
        <v>24</v>
      </c>
      <c r="J4" s="11">
        <v>3.8742735448024654E-3</v>
      </c>
      <c r="L4" s="11" t="s">
        <v>24</v>
      </c>
      <c r="M4" s="11">
        <v>-6.1676502932102428E-3</v>
      </c>
      <c r="O4" s="14" t="s">
        <v>24</v>
      </c>
      <c r="P4" s="14">
        <v>6.2521983184323654E-4</v>
      </c>
      <c r="Q4" s="14"/>
      <c r="R4" s="14"/>
      <c r="S4" s="14"/>
      <c r="T4" s="14"/>
      <c r="U4" s="64"/>
    </row>
    <row r="5" spans="1:21" x14ac:dyDescent="0.3">
      <c r="A5" s="17">
        <f>'Вычисление выбросов'!N5</f>
        <v>42100</v>
      </c>
      <c r="B5" s="31">
        <f>'Вычисление выбросов'!O5</f>
        <v>-6.0382605470824125E-3</v>
      </c>
      <c r="C5" s="31">
        <f t="shared" si="0"/>
        <v>3.6460590434451995E-5</v>
      </c>
      <c r="D5" s="31">
        <f>'Вычисление выбросов'!P5</f>
        <v>-3.540192705091607E-2</v>
      </c>
      <c r="E5" s="31">
        <f t="shared" si="1"/>
        <v>1.2532964389183831E-3</v>
      </c>
      <c r="F5" s="31">
        <f>'Вычисление выбросов'!Q5</f>
        <v>-2.5930579921002447E-2</v>
      </c>
      <c r="G5" s="31">
        <f t="shared" si="2"/>
        <v>6.723949750394952E-4</v>
      </c>
      <c r="I5" s="11" t="s">
        <v>25</v>
      </c>
      <c r="J5" s="11" t="e">
        <v>#N/A</v>
      </c>
      <c r="L5" s="11" t="s">
        <v>25</v>
      </c>
      <c r="M5" s="11">
        <v>0</v>
      </c>
      <c r="O5" s="14" t="s">
        <v>25</v>
      </c>
      <c r="P5" s="14" t="e">
        <v>#N/A</v>
      </c>
      <c r="Q5" s="14"/>
      <c r="R5" s="14"/>
      <c r="S5" s="14"/>
      <c r="T5" s="14"/>
      <c r="U5" s="64"/>
    </row>
    <row r="6" spans="1:21" x14ac:dyDescent="0.3">
      <c r="A6" s="17">
        <f>'Вычисление выбросов'!N6</f>
        <v>42107</v>
      </c>
      <c r="B6" s="31">
        <f>'Вычисление выбросов'!O6</f>
        <v>-1.6966813527004996E-2</v>
      </c>
      <c r="C6" s="31">
        <f t="shared" si="0"/>
        <v>2.8787276126015972E-4</v>
      </c>
      <c r="D6" s="31">
        <f>'Вычисление выбросов'!P6</f>
        <v>-9.0498355199178145E-3</v>
      </c>
      <c r="E6" s="31">
        <f t="shared" si="1"/>
        <v>8.1899522937566144E-5</v>
      </c>
      <c r="F6" s="31">
        <f>'Вычисление выбросов'!Q6</f>
        <v>-3.7040689586761238E-3</v>
      </c>
      <c r="G6" s="31">
        <f t="shared" si="2"/>
        <v>1.3720126850628023E-5</v>
      </c>
      <c r="I6" s="39" t="s">
        <v>26</v>
      </c>
      <c r="J6" s="39">
        <v>3.5148885446786418E-2</v>
      </c>
      <c r="L6" s="40" t="s">
        <v>26</v>
      </c>
      <c r="M6" s="40">
        <v>3.3687782655612876E-2</v>
      </c>
      <c r="O6" s="41" t="s">
        <v>26</v>
      </c>
      <c r="P6" s="68">
        <v>2.805204580346321E-2</v>
      </c>
      <c r="Q6" s="54"/>
      <c r="R6" s="54"/>
      <c r="S6" s="54"/>
      <c r="T6" s="54"/>
      <c r="U6" s="54"/>
    </row>
    <row r="7" spans="1:21" x14ac:dyDescent="0.3">
      <c r="A7" s="17">
        <f>'Вычисление выбросов'!N7</f>
        <v>42114</v>
      </c>
      <c r="B7" s="31">
        <f>'Вычисление выбросов'!O7</f>
        <v>1.6293639486100533E-2</v>
      </c>
      <c r="C7" s="31">
        <f>B7*B7</f>
        <v>2.6548268770301448E-4</v>
      </c>
      <c r="D7" s="31">
        <f>'Вычисление выбросов'!P7</f>
        <v>-1.8349138668196541E-2</v>
      </c>
      <c r="E7" s="31">
        <f t="shared" si="1"/>
        <v>3.3669088986470553E-4</v>
      </c>
      <c r="F7" s="31">
        <f>'Вычисление выбросов'!Q7</f>
        <v>8.5570339329796054E-3</v>
      </c>
      <c r="G7" s="31">
        <f t="shared" si="2"/>
        <v>7.3222829730164416E-5</v>
      </c>
      <c r="I7" s="39" t="s">
        <v>27</v>
      </c>
      <c r="J7" s="39">
        <v>1.2354441481513142E-3</v>
      </c>
      <c r="L7" s="40" t="s">
        <v>27</v>
      </c>
      <c r="M7" s="40">
        <v>1.1348667002518116E-3</v>
      </c>
      <c r="O7" s="41" t="s">
        <v>27</v>
      </c>
      <c r="P7" s="68">
        <v>7.8691727375959782E-4</v>
      </c>
      <c r="Q7" s="54"/>
      <c r="R7" s="54"/>
      <c r="S7" s="54"/>
      <c r="T7" s="54"/>
      <c r="U7" s="54"/>
    </row>
    <row r="8" spans="1:21" x14ac:dyDescent="0.3">
      <c r="A8" s="17">
        <f>'Вычисление выбросов'!N8</f>
        <v>42121</v>
      </c>
      <c r="B8" s="31">
        <f>'Вычисление выбросов'!O8</f>
        <v>-1.5780424181020044E-2</v>
      </c>
      <c r="C8" s="31">
        <f t="shared" si="0"/>
        <v>2.490217873329221E-4</v>
      </c>
      <c r="D8" s="31">
        <f>'Вычисление выбросов'!P8</f>
        <v>-6.7010710282960198E-2</v>
      </c>
      <c r="E8" s="31">
        <f t="shared" si="1"/>
        <v>4.4904352926268274E-3</v>
      </c>
      <c r="F8" s="31">
        <f>'Вычисление выбросов'!Q8</f>
        <v>-6.6058138017178998E-3</v>
      </c>
      <c r="G8" s="31">
        <f t="shared" si="2"/>
        <v>4.3636775982966692E-5</v>
      </c>
      <c r="I8" s="11" t="s">
        <v>28</v>
      </c>
      <c r="J8" s="11">
        <v>9.3947637309648613E-2</v>
      </c>
      <c r="L8" s="11" t="s">
        <v>28</v>
      </c>
      <c r="M8" s="11">
        <v>0.15412132341917983</v>
      </c>
      <c r="O8" s="14" t="s">
        <v>28</v>
      </c>
      <c r="P8" s="14">
        <v>0.12268569350681213</v>
      </c>
      <c r="Q8" s="14"/>
      <c r="R8" s="14"/>
      <c r="S8" s="14"/>
      <c r="T8" s="14"/>
      <c r="U8" s="64"/>
    </row>
    <row r="9" spans="1:21" x14ac:dyDescent="0.3">
      <c r="A9" s="17">
        <f>'Вычисление выбросов'!N9</f>
        <v>42128</v>
      </c>
      <c r="B9" s="31">
        <f>'Вычисление выбросов'!O9</f>
        <v>3.6605833202479947E-2</v>
      </c>
      <c r="C9" s="31">
        <f t="shared" si="0"/>
        <v>1.3399870244477834E-3</v>
      </c>
      <c r="D9" s="31">
        <f>'Вычисление выбросов'!P9</f>
        <v>5.1458297275475406E-2</v>
      </c>
      <c r="E9" s="31">
        <f t="shared" si="1"/>
        <v>2.6479563584911998E-3</v>
      </c>
      <c r="F9" s="31">
        <f>'Вычисление выбросов'!Q9</f>
        <v>1.1435341202924476E-2</v>
      </c>
      <c r="G9" s="31">
        <f t="shared" si="2"/>
        <v>1.3076702842730218E-4</v>
      </c>
      <c r="I9" s="11" t="s">
        <v>29</v>
      </c>
      <c r="J9" s="11">
        <v>6.3622202601010529E-4</v>
      </c>
      <c r="L9" s="11" t="s">
        <v>29</v>
      </c>
      <c r="M9" s="11">
        <v>0.35261732305012855</v>
      </c>
      <c r="O9" s="14" t="s">
        <v>29</v>
      </c>
      <c r="P9" s="14">
        <v>-8.1023634319879523E-2</v>
      </c>
      <c r="Q9" s="14"/>
      <c r="R9" s="14"/>
      <c r="S9" s="14"/>
      <c r="T9" s="14"/>
      <c r="U9" s="64"/>
    </row>
    <row r="10" spans="1:21" x14ac:dyDescent="0.3">
      <c r="A10" s="17">
        <f>'Вычисление выбросов'!N10</f>
        <v>42135</v>
      </c>
      <c r="B10" s="31">
        <f>'Вычисление выбросов'!O10</f>
        <v>-2.1836020527383426E-2</v>
      </c>
      <c r="C10" s="31">
        <f t="shared" si="0"/>
        <v>4.7681179247231037E-4</v>
      </c>
      <c r="D10" s="31">
        <f>'Вычисление выбросов'!P10</f>
        <v>2.1706278581863074E-2</v>
      </c>
      <c r="E10" s="31">
        <f t="shared" si="1"/>
        <v>4.7116252987344765E-4</v>
      </c>
      <c r="F10" s="31">
        <f>'Вычисление выбросов'!Q10</f>
        <v>-7.7384793215982423E-3</v>
      </c>
      <c r="G10" s="31">
        <f t="shared" si="2"/>
        <v>5.9884062210803591E-5</v>
      </c>
      <c r="I10" s="11" t="s">
        <v>30</v>
      </c>
      <c r="J10" s="11">
        <v>0.17229567238558594</v>
      </c>
      <c r="L10" s="11" t="s">
        <v>30</v>
      </c>
      <c r="M10" s="11">
        <v>0.1698190662465775</v>
      </c>
      <c r="O10" s="14" t="s">
        <v>30</v>
      </c>
      <c r="P10" s="14">
        <v>0.14205084636209481</v>
      </c>
      <c r="Q10" s="14"/>
      <c r="R10" s="14"/>
      <c r="S10" s="14"/>
      <c r="T10" s="14"/>
      <c r="U10" s="64"/>
    </row>
    <row r="11" spans="1:21" x14ac:dyDescent="0.3">
      <c r="A11" s="17">
        <f>'Вычисление выбросов'!N11</f>
        <v>42142</v>
      </c>
      <c r="B11" s="31">
        <f>'Вычисление выбросов'!O11</f>
        <v>1.9690274057479439E-2</v>
      </c>
      <c r="C11" s="31">
        <f t="shared" si="0"/>
        <v>3.8770689245864781E-4</v>
      </c>
      <c r="D11" s="31">
        <f>'Вычисление выбросов'!P11</f>
        <v>5.6647035664652005E-2</v>
      </c>
      <c r="E11" s="31">
        <f t="shared" si="1"/>
        <v>3.2088866495923562E-3</v>
      </c>
      <c r="F11" s="31">
        <f>'Вычисление выбросов'!Q11</f>
        <v>-2.976468865124365E-2</v>
      </c>
      <c r="G11" s="31">
        <f t="shared" si="2"/>
        <v>8.859366905054725E-4</v>
      </c>
      <c r="I11" s="39" t="s">
        <v>31</v>
      </c>
      <c r="J11" s="39">
        <v>-8.2189578372743474E-2</v>
      </c>
      <c r="L11" s="40" t="s">
        <v>31</v>
      </c>
      <c r="M11" s="40">
        <v>-8.8079182750459853E-2</v>
      </c>
      <c r="O11" s="41" t="s">
        <v>31</v>
      </c>
      <c r="P11" s="68">
        <v>-7.1227509288367755E-2</v>
      </c>
      <c r="Q11" s="54"/>
      <c r="R11" s="54"/>
      <c r="S11" s="54"/>
      <c r="T11" s="54"/>
      <c r="U11" s="54"/>
    </row>
    <row r="12" spans="1:21" x14ac:dyDescent="0.3">
      <c r="A12" s="17">
        <f>'Вычисление выбросов'!N12</f>
        <v>42149</v>
      </c>
      <c r="B12" s="31">
        <f>'Вычисление выбросов'!O12</f>
        <v>-7.6908167451348999E-2</v>
      </c>
      <c r="C12" s="31">
        <f t="shared" si="0"/>
        <v>5.9148662207247375E-3</v>
      </c>
      <c r="D12" s="31">
        <f>'Вычисление выбросов'!P12</f>
        <v>-8.7336799687545534E-3</v>
      </c>
      <c r="E12" s="31">
        <f t="shared" si="1"/>
        <v>7.6277165796624532E-5</v>
      </c>
      <c r="F12" s="31">
        <f>'Вычисление выбросов'!Q12</f>
        <v>-6.5739722483205282E-2</v>
      </c>
      <c r="G12" s="31">
        <f t="shared" si="2"/>
        <v>4.321711112168846E-3</v>
      </c>
      <c r="I12" s="39" t="s">
        <v>32</v>
      </c>
      <c r="J12" s="39">
        <v>9.0106094012842461E-2</v>
      </c>
      <c r="L12" s="40" t="s">
        <v>32</v>
      </c>
      <c r="M12" s="40">
        <v>8.173988349611766E-2</v>
      </c>
      <c r="O12" s="41" t="s">
        <v>32</v>
      </c>
      <c r="P12" s="68">
        <v>7.0823337073727052E-2</v>
      </c>
      <c r="Q12" s="54"/>
      <c r="R12" s="54"/>
      <c r="S12" s="54"/>
      <c r="T12" s="54"/>
      <c r="U12" s="54"/>
    </row>
    <row r="13" spans="1:21" x14ac:dyDescent="0.3">
      <c r="A13" s="17">
        <f>'Вычисление выбросов'!N13</f>
        <v>42156</v>
      </c>
      <c r="B13" s="31">
        <f>'Вычисление выбросов'!O13</f>
        <v>7.1274349733092809E-2</v>
      </c>
      <c r="C13" s="31">
        <f t="shared" si="0"/>
        <v>5.0800329298752271E-3</v>
      </c>
      <c r="D13" s="31">
        <f>'Вычисление выбросов'!P13</f>
        <v>-4.1797128678461588E-2</v>
      </c>
      <c r="E13" s="31">
        <f t="shared" si="1"/>
        <v>1.7469999657638762E-3</v>
      </c>
      <c r="F13" s="31">
        <f>'Вычисление выбросов'!Q13</f>
        <v>1.1683616708486156E-2</v>
      </c>
      <c r="G13" s="31">
        <f t="shared" si="2"/>
        <v>1.3650689939081686E-4</v>
      </c>
      <c r="I13" s="11" t="s">
        <v>33</v>
      </c>
      <c r="J13" s="11">
        <v>0.6707599051270412</v>
      </c>
      <c r="L13" s="11" t="s">
        <v>33</v>
      </c>
      <c r="M13" s="11">
        <v>-0.66824617873340719</v>
      </c>
      <c r="O13" s="14" t="s">
        <v>33</v>
      </c>
      <c r="P13" s="14">
        <v>0.2807142797902023</v>
      </c>
      <c r="Q13" s="14"/>
      <c r="R13" s="14"/>
      <c r="S13" s="14"/>
      <c r="T13" s="14"/>
      <c r="U13" s="64"/>
    </row>
    <row r="14" spans="1:21" x14ac:dyDescent="0.3">
      <c r="A14" s="17">
        <f>'Вычисление выбросов'!N14</f>
        <v>42163</v>
      </c>
      <c r="B14" s="31">
        <f>'Вычисление выбросов'!O14</f>
        <v>-1.3382601866285409E-2</v>
      </c>
      <c r="C14" s="31">
        <f t="shared" si="0"/>
        <v>1.7909403271150571E-4</v>
      </c>
      <c r="D14" s="31">
        <f>'Вычисление выбросов'!P14</f>
        <v>3.044142381228273E-3</v>
      </c>
      <c r="E14" s="31">
        <f t="shared" si="1"/>
        <v>9.2668028371901411E-6</v>
      </c>
      <c r="F14" s="31">
        <f>'Вычисление выбросов'!Q14</f>
        <v>3.5069471995868622E-2</v>
      </c>
      <c r="G14" s="31">
        <f t="shared" si="2"/>
        <v>1.2298678660690135E-3</v>
      </c>
      <c r="I14" s="39" t="s">
        <v>87</v>
      </c>
      <c r="J14" s="39">
        <v>224</v>
      </c>
      <c r="L14" s="40" t="s">
        <v>87</v>
      </c>
      <c r="M14" s="40">
        <v>224</v>
      </c>
      <c r="O14" s="41" t="s">
        <v>87</v>
      </c>
      <c r="P14" s="68">
        <v>224</v>
      </c>
      <c r="Q14" s="54"/>
      <c r="R14" s="54"/>
      <c r="S14" s="54"/>
      <c r="T14" s="54"/>
      <c r="U14" s="54"/>
    </row>
    <row r="15" spans="1:21" ht="15" thickBot="1" x14ac:dyDescent="0.35">
      <c r="A15" s="17">
        <f>'Вычисление выбросов'!N15</f>
        <v>42170</v>
      </c>
      <c r="B15" s="31">
        <f>'Вычисление выбросов'!O15</f>
        <v>-2.2136098819073038E-2</v>
      </c>
      <c r="C15" s="31">
        <f t="shared" si="0"/>
        <v>4.9000687092776672E-4</v>
      </c>
      <c r="D15" s="31">
        <f>'Вычисление выбросов'!P15</f>
        <v>-2.1506205220963505E-2</v>
      </c>
      <c r="E15" s="31">
        <f t="shared" si="1"/>
        <v>4.6251686300619792E-4</v>
      </c>
      <c r="F15" s="31">
        <f>'Вычисление выбросов'!Q15</f>
        <v>1.9386713800190084E-2</v>
      </c>
      <c r="G15" s="31">
        <f t="shared" si="2"/>
        <v>3.7584467197048063E-4</v>
      </c>
      <c r="I15" s="12" t="s">
        <v>58</v>
      </c>
      <c r="J15" s="12">
        <v>4.6280604361281967E-3</v>
      </c>
      <c r="L15" s="12" t="s">
        <v>58</v>
      </c>
      <c r="M15" s="12">
        <v>4.4356767535450262E-3</v>
      </c>
      <c r="O15" s="15" t="s">
        <v>58</v>
      </c>
      <c r="P15" s="15">
        <v>3.6936182096588737E-3</v>
      </c>
      <c r="Q15" s="14"/>
      <c r="R15" s="14"/>
      <c r="S15" s="14"/>
      <c r="T15" s="14"/>
      <c r="U15" s="64"/>
    </row>
    <row r="16" spans="1:21" x14ac:dyDescent="0.3">
      <c r="A16" s="17">
        <f>'Вычисление выбросов'!N16</f>
        <v>42184</v>
      </c>
      <c r="B16" s="31">
        <f>'Вычисление выбросов'!O16</f>
        <v>3.7024613146634001E-3</v>
      </c>
      <c r="C16" s="31">
        <f t="shared" si="0"/>
        <v>1.3708219786579034E-5</v>
      </c>
      <c r="D16" s="31">
        <f>'Вычисление выбросов'!P16</f>
        <v>-2.2117805253618991E-2</v>
      </c>
      <c r="E16" s="31">
        <f t="shared" si="1"/>
        <v>4.8919730923701579E-4</v>
      </c>
      <c r="F16" s="31">
        <f>'Вычисление выбросов'!Q16</f>
        <v>-6.5459539872807669E-3</v>
      </c>
      <c r="G16" s="31">
        <f t="shared" si="2"/>
        <v>4.2849513603596972E-5</v>
      </c>
    </row>
    <row r="17" spans="1:40" ht="15" thickBot="1" x14ac:dyDescent="0.35">
      <c r="A17" s="17">
        <f>'Вычисление выбросов'!N17</f>
        <v>42191</v>
      </c>
      <c r="B17" s="31">
        <f>'Вычисление выбросов'!O17</f>
        <v>-2.7763002586349114E-2</v>
      </c>
      <c r="C17" s="31">
        <f t="shared" si="0"/>
        <v>7.7078431260962758E-4</v>
      </c>
      <c r="D17" s="31">
        <f>'Вычисление выбросов'!P17</f>
        <v>-6.4102783609190543E-3</v>
      </c>
      <c r="E17" s="31">
        <f t="shared" si="1"/>
        <v>4.1091668664467075E-5</v>
      </c>
      <c r="F17" s="31">
        <f>'Вычисление выбросов'!Q17</f>
        <v>-6.1484603004524595E-3</v>
      </c>
      <c r="G17" s="31">
        <f t="shared" si="2"/>
        <v>3.7803564066239948E-5</v>
      </c>
    </row>
    <row r="18" spans="1:40" ht="14.4" customHeight="1" thickBot="1" x14ac:dyDescent="0.35">
      <c r="A18" s="17">
        <f>'Вычисление выбросов'!N18</f>
        <v>42198</v>
      </c>
      <c r="B18" s="31">
        <f>'Вычисление выбросов'!O18</f>
        <v>1.8820059326769886E-2</v>
      </c>
      <c r="C18" s="31">
        <f t="shared" si="0"/>
        <v>3.5419463306313816E-4</v>
      </c>
      <c r="D18" s="31">
        <f>'Вычисление выбросов'!P18</f>
        <v>6.4102783609190188E-3</v>
      </c>
      <c r="E18" s="31">
        <f t="shared" si="1"/>
        <v>4.1091668664466621E-5</v>
      </c>
      <c r="F18" s="31">
        <f>'Вычисление выбросов'!Q18</f>
        <v>2.178735418490723E-2</v>
      </c>
      <c r="G18" s="31">
        <f t="shared" si="2"/>
        <v>4.7468880237859458E-4</v>
      </c>
      <c r="I18" s="168" t="s">
        <v>84</v>
      </c>
      <c r="J18" s="169"/>
      <c r="K18" s="169"/>
      <c r="L18" s="169"/>
      <c r="M18" s="169"/>
      <c r="N18" s="169"/>
      <c r="O18" s="170"/>
      <c r="P18" s="37"/>
      <c r="Q18" s="65"/>
      <c r="R18" s="65"/>
      <c r="S18" s="65"/>
      <c r="T18" s="65"/>
      <c r="U18" s="65"/>
      <c r="V18" s="168" t="s">
        <v>85</v>
      </c>
      <c r="W18" s="169"/>
      <c r="X18" s="169"/>
      <c r="Y18" s="169"/>
      <c r="Z18" s="169"/>
      <c r="AA18" s="169"/>
      <c r="AB18" s="170"/>
      <c r="AC18" s="71"/>
      <c r="AD18" s="71"/>
      <c r="AE18" s="71"/>
      <c r="AF18" s="71"/>
      <c r="AH18" s="168" t="s">
        <v>86</v>
      </c>
      <c r="AI18" s="169"/>
      <c r="AJ18" s="169"/>
      <c r="AK18" s="169"/>
      <c r="AL18" s="169"/>
      <c r="AM18" s="169"/>
      <c r="AN18" s="170"/>
    </row>
    <row r="19" spans="1:40" ht="15" thickBot="1" x14ac:dyDescent="0.35">
      <c r="A19" s="17">
        <f>'Вычисление выбросов'!N19</f>
        <v>42205</v>
      </c>
      <c r="B19" s="31">
        <f>'Вычисление выбросов'!O19</f>
        <v>-5.9174402706246756E-2</v>
      </c>
      <c r="C19" s="31">
        <f t="shared" si="0"/>
        <v>3.5016099356410635E-3</v>
      </c>
      <c r="D19" s="31">
        <f>'Вычисление выбросов'!P19</f>
        <v>-4.2420715883952138E-2</v>
      </c>
      <c r="E19" s="31">
        <f t="shared" si="1"/>
        <v>1.7995171361069892E-3</v>
      </c>
      <c r="F19" s="31">
        <f>'Вычисление выбросов'!Q19</f>
        <v>-5.0386264846907933E-2</v>
      </c>
      <c r="G19" s="31">
        <f t="shared" si="2"/>
        <v>2.5387756852227501E-3</v>
      </c>
      <c r="I19" s="171"/>
      <c r="J19" s="172"/>
      <c r="K19" s="172"/>
      <c r="L19" s="172"/>
      <c r="M19" s="172"/>
      <c r="N19" s="172"/>
      <c r="O19" s="173"/>
      <c r="P19" s="37"/>
      <c r="R19" s="158" t="s">
        <v>50</v>
      </c>
      <c r="S19" s="159"/>
      <c r="T19" s="65"/>
      <c r="U19" s="65"/>
      <c r="V19" s="171"/>
      <c r="W19" s="172"/>
      <c r="X19" s="172"/>
      <c r="Y19" s="172"/>
      <c r="Z19" s="172"/>
      <c r="AA19" s="172"/>
      <c r="AB19" s="173"/>
      <c r="AC19" s="71"/>
      <c r="AD19" s="71"/>
      <c r="AE19" s="71"/>
      <c r="AF19" s="71"/>
      <c r="AH19" s="171"/>
      <c r="AI19" s="172"/>
      <c r="AJ19" s="172"/>
      <c r="AK19" s="172"/>
      <c r="AL19" s="172"/>
      <c r="AM19" s="172"/>
      <c r="AN19" s="173"/>
    </row>
    <row r="20" spans="1:40" x14ac:dyDescent="0.3">
      <c r="A20" s="17">
        <f>'Вычисление выбросов'!N20</f>
        <v>42212</v>
      </c>
      <c r="B20" s="31">
        <f>'Вычисление выбросов'!O20</f>
        <v>8.2129251608862266E-2</v>
      </c>
      <c r="C20" s="31">
        <f t="shared" si="0"/>
        <v>6.745213969831805E-3</v>
      </c>
      <c r="D20" s="31">
        <f>'Вычисление выбросов'!P20</f>
        <v>0</v>
      </c>
      <c r="E20" s="31">
        <f t="shared" si="1"/>
        <v>0</v>
      </c>
      <c r="F20" s="31">
        <f>'Вычисление выбросов'!Q20</f>
        <v>7.0442409700536182E-2</v>
      </c>
      <c r="G20" s="31">
        <f t="shared" si="2"/>
        <v>4.9621330844181943E-3</v>
      </c>
      <c r="I20" s="174" t="s">
        <v>68</v>
      </c>
      <c r="J20" s="175"/>
      <c r="K20" s="175"/>
      <c r="L20" s="175"/>
      <c r="M20" s="175"/>
      <c r="N20" s="33" t="s">
        <v>69</v>
      </c>
      <c r="O20" s="60">
        <f xml:space="preserve"> SUMPRODUCT(K53:T53,K54:T54) / J14</f>
        <v>3.2142857142857134E-3</v>
      </c>
      <c r="P20" s="36"/>
      <c r="Q20" s="79"/>
      <c r="R20" s="160"/>
      <c r="S20" s="161"/>
      <c r="T20" s="69"/>
      <c r="U20" s="66"/>
      <c r="V20" s="174" t="s">
        <v>68</v>
      </c>
      <c r="W20" s="175"/>
      <c r="X20" s="175"/>
      <c r="Y20" s="175"/>
      <c r="Z20" s="175"/>
      <c r="AA20" s="33" t="s">
        <v>69</v>
      </c>
      <c r="AB20" s="60">
        <f xml:space="preserve"> SUMPRODUCT(X53:AF53,X54:AF54) / M14</f>
        <v>-2.7678571428571409E-3</v>
      </c>
      <c r="AC20" s="72"/>
      <c r="AD20" s="72"/>
      <c r="AE20" s="72"/>
      <c r="AF20" s="72"/>
      <c r="AH20" s="174" t="s">
        <v>68</v>
      </c>
      <c r="AI20" s="175"/>
      <c r="AJ20" s="175"/>
      <c r="AK20" s="175"/>
      <c r="AL20" s="175"/>
      <c r="AM20" s="33" t="s">
        <v>69</v>
      </c>
      <c r="AN20" s="60">
        <f xml:space="preserve"> SUMPRODUCT(AJ53:AQ53,AJ54:AQ54) / P14</f>
        <v>1.3392857142857136E-3</v>
      </c>
    </row>
    <row r="21" spans="1:40" x14ac:dyDescent="0.3">
      <c r="A21" s="17">
        <f>'Вычисление выбросов'!N21</f>
        <v>42219</v>
      </c>
      <c r="B21" s="31">
        <f>'Вычисление выбросов'!O21</f>
        <v>8.0838516604900858E-3</v>
      </c>
      <c r="C21" s="31">
        <f t="shared" si="0"/>
        <v>6.5348657668808314E-5</v>
      </c>
      <c r="D21" s="31">
        <f>'Вычисление выбросов'!P21</f>
        <v>0</v>
      </c>
      <c r="E21" s="31">
        <f t="shared" si="1"/>
        <v>0</v>
      </c>
      <c r="F21" s="31">
        <f>'Вычисление выбросов'!Q21</f>
        <v>-4.8703113738880208E-3</v>
      </c>
      <c r="G21" s="31">
        <f t="shared" si="2"/>
        <v>2.3719932878623021E-5</v>
      </c>
      <c r="I21" s="174" t="s">
        <v>70</v>
      </c>
      <c r="J21" s="175"/>
      <c r="K21" s="175"/>
      <c r="L21" s="175"/>
      <c r="M21" s="175"/>
      <c r="N21" s="33" t="s">
        <v>71</v>
      </c>
      <c r="O21" s="60">
        <f xml:space="preserve"> SUM(K58:T58) / J14</f>
        <v>1.2860969387755103E-3</v>
      </c>
      <c r="Q21" s="11"/>
      <c r="R21" s="123">
        <f>N25</f>
        <v>-3.1070267879322135E-3</v>
      </c>
      <c r="S21" s="124">
        <v>1</v>
      </c>
      <c r="T21" s="69"/>
      <c r="U21" s="66"/>
      <c r="V21" s="174" t="s">
        <v>70</v>
      </c>
      <c r="W21" s="175"/>
      <c r="X21" s="175"/>
      <c r="Y21" s="175"/>
      <c r="Z21" s="175"/>
      <c r="AA21" s="33" t="s">
        <v>71</v>
      </c>
      <c r="AB21" s="60">
        <f xml:space="preserve"> SUM(X58:AF58) / M14</f>
        <v>1.1726961096938777E-3</v>
      </c>
      <c r="AC21" s="73"/>
      <c r="AD21" s="73"/>
      <c r="AE21" s="73"/>
      <c r="AF21" s="73"/>
      <c r="AH21" s="174" t="s">
        <v>70</v>
      </c>
      <c r="AI21" s="175"/>
      <c r="AJ21" s="175"/>
      <c r="AK21" s="175"/>
      <c r="AL21" s="175"/>
      <c r="AM21" s="33" t="s">
        <v>71</v>
      </c>
      <c r="AN21" s="60">
        <f xml:space="preserve"> SUM(AJ58:AQ58) / P14</f>
        <v>7.8749202806122445E-4</v>
      </c>
    </row>
    <row r="22" spans="1:40" ht="15" thickBot="1" x14ac:dyDescent="0.35">
      <c r="A22" s="17">
        <f>'Вычисление выбросов'!N22</f>
        <v>42226</v>
      </c>
      <c r="B22" s="31">
        <f>'Вычисление выбросов'!O22</f>
        <v>3.2652003652126067E-2</v>
      </c>
      <c r="C22" s="31">
        <f t="shared" si="0"/>
        <v>1.0661533424984541E-3</v>
      </c>
      <c r="D22" s="31">
        <f>'Вычисление выбросов'!P22</f>
        <v>-1.3423020332140661E-2</v>
      </c>
      <c r="E22" s="31">
        <f t="shared" si="1"/>
        <v>1.8017747483706158E-4</v>
      </c>
      <c r="F22" s="31">
        <f>'Вычисление выбросов'!Q22</f>
        <v>4.5844385584193646E-2</v>
      </c>
      <c r="G22" s="31">
        <f t="shared" si="2"/>
        <v>2.1017076895922223E-3</v>
      </c>
      <c r="I22" s="174" t="s">
        <v>72</v>
      </c>
      <c r="J22" s="175"/>
      <c r="K22" s="175"/>
      <c r="L22" s="175"/>
      <c r="M22" s="175"/>
      <c r="N22" s="33" t="s">
        <v>73</v>
      </c>
      <c r="O22" s="60">
        <f xml:space="preserve"> ((J14) / (J14 - 1)) * O21</f>
        <v>1.2918641896220372E-3</v>
      </c>
      <c r="P22" s="35"/>
      <c r="R22" s="125">
        <f>N26</f>
        <v>9.0959545122807958E-3</v>
      </c>
      <c r="S22" s="126">
        <v>1</v>
      </c>
      <c r="T22" s="69"/>
      <c r="U22" s="66"/>
      <c r="V22" s="174" t="s">
        <v>72</v>
      </c>
      <c r="W22" s="175"/>
      <c r="X22" s="175"/>
      <c r="Y22" s="175"/>
      <c r="Z22" s="175"/>
      <c r="AA22" s="33" t="s">
        <v>73</v>
      </c>
      <c r="AB22" s="60">
        <f xml:space="preserve"> ((M14) / (M14 - 1)) * AB21</f>
        <v>1.1779548366431776E-3</v>
      </c>
      <c r="AC22" s="74"/>
      <c r="AD22" s="74"/>
      <c r="AE22" s="74"/>
      <c r="AF22" s="74"/>
      <c r="AH22" s="174" t="s">
        <v>72</v>
      </c>
      <c r="AI22" s="175"/>
      <c r="AJ22" s="175"/>
      <c r="AK22" s="175"/>
      <c r="AL22" s="175"/>
      <c r="AM22" s="33" t="s">
        <v>73</v>
      </c>
      <c r="AN22" s="60">
        <f xml:space="preserve"> ((P14) / (P14 - 1)) * AN21</f>
        <v>7.9102338244714922E-4</v>
      </c>
    </row>
    <row r="23" spans="1:40" x14ac:dyDescent="0.3">
      <c r="A23" s="17">
        <f>'Вычисление выбросов'!N23</f>
        <v>42233</v>
      </c>
      <c r="B23" s="31">
        <f>'Вычисление выбросов'!O23</f>
        <v>-6.8447763814690768E-2</v>
      </c>
      <c r="C23" s="31">
        <f t="shared" si="0"/>
        <v>4.6850963712316909E-3</v>
      </c>
      <c r="D23" s="31">
        <f>'Вычисление выбросов'!P23</f>
        <v>-5.2004784990314586E-2</v>
      </c>
      <c r="E23" s="31">
        <f t="shared" si="1"/>
        <v>2.704497661888849E-3</v>
      </c>
      <c r="F23" s="31">
        <f>'Вычисление выбросов'!Q23</f>
        <v>-4.7118812264754839E-2</v>
      </c>
      <c r="G23" s="31">
        <f t="shared" si="2"/>
        <v>2.2201824692412112E-3</v>
      </c>
      <c r="I23" s="174" t="s">
        <v>74</v>
      </c>
      <c r="J23" s="175"/>
      <c r="K23" s="175"/>
      <c r="L23" s="175"/>
      <c r="M23" s="175"/>
      <c r="N23" s="33" t="s">
        <v>75</v>
      </c>
      <c r="O23" s="60">
        <f>SQRT(O21)</f>
        <v>3.5862193725084784E-2</v>
      </c>
      <c r="P23" s="35"/>
      <c r="Q23" s="69"/>
      <c r="R23" s="127"/>
      <c r="S23" s="127"/>
      <c r="T23" s="69"/>
      <c r="U23" s="66"/>
      <c r="V23" s="174" t="s">
        <v>74</v>
      </c>
      <c r="W23" s="175"/>
      <c r="X23" s="175"/>
      <c r="Y23" s="175"/>
      <c r="Z23" s="175"/>
      <c r="AA23" s="33" t="s">
        <v>75</v>
      </c>
      <c r="AB23" s="60">
        <f>SQRT(AB21)</f>
        <v>3.4244650818688133E-2</v>
      </c>
      <c r="AC23" s="75"/>
      <c r="AD23" s="75"/>
      <c r="AE23" s="75"/>
      <c r="AF23" s="75"/>
      <c r="AH23" s="174" t="s">
        <v>74</v>
      </c>
      <c r="AI23" s="175"/>
      <c r="AJ23" s="175"/>
      <c r="AK23" s="175"/>
      <c r="AL23" s="175"/>
      <c r="AM23" s="33" t="s">
        <v>75</v>
      </c>
      <c r="AN23" s="60">
        <f>SQRT(AN21)</f>
        <v>2.8062288361094583E-2</v>
      </c>
    </row>
    <row r="24" spans="1:40" ht="15" thickBot="1" x14ac:dyDescent="0.35">
      <c r="A24" s="17">
        <f>'Вычисление выбросов'!N24</f>
        <v>42240</v>
      </c>
      <c r="B24" s="31">
        <f>'Вычисление выбросов'!O24</f>
        <v>6.3984893799792705E-2</v>
      </c>
      <c r="C24" s="31">
        <f t="shared" si="0"/>
        <v>4.0940666345707514E-3</v>
      </c>
      <c r="D24" s="31">
        <f>'Вычисление выбросов'!P24</f>
        <v>7.0922283094918366E-3</v>
      </c>
      <c r="E24" s="31">
        <f t="shared" si="1"/>
        <v>5.0299702393957437E-5</v>
      </c>
      <c r="F24" s="31">
        <f>'Вычисление выбросов'!Q24</f>
        <v>4.6104510524483021E-2</v>
      </c>
      <c r="G24" s="31">
        <f t="shared" si="2"/>
        <v>2.1256258907021656E-3</v>
      </c>
      <c r="I24" s="176" t="s">
        <v>76</v>
      </c>
      <c r="J24" s="177"/>
      <c r="K24" s="177"/>
      <c r="L24" s="177"/>
      <c r="M24" s="177"/>
      <c r="N24" s="34" t="s">
        <v>77</v>
      </c>
      <c r="O24" s="61">
        <f>SQRT(O22)</f>
        <v>3.5942512288681734E-2</v>
      </c>
      <c r="P24" s="36"/>
      <c r="Q24" s="69"/>
      <c r="R24" s="127"/>
      <c r="S24" s="127"/>
      <c r="T24" s="69"/>
      <c r="U24" s="66"/>
      <c r="V24" s="174" t="s">
        <v>76</v>
      </c>
      <c r="W24" s="175"/>
      <c r="X24" s="175"/>
      <c r="Y24" s="175"/>
      <c r="Z24" s="175"/>
      <c r="AA24" s="33" t="s">
        <v>77</v>
      </c>
      <c r="AB24" s="60">
        <f>SQRT(AB22)</f>
        <v>3.4321346661271575E-2</v>
      </c>
      <c r="AC24" s="74"/>
      <c r="AD24" s="74"/>
      <c r="AE24" s="74"/>
      <c r="AF24" s="74"/>
      <c r="AH24" s="176" t="s">
        <v>76</v>
      </c>
      <c r="AI24" s="177"/>
      <c r="AJ24" s="177"/>
      <c r="AK24" s="177"/>
      <c r="AL24" s="177"/>
      <c r="AM24" s="34" t="s">
        <v>77</v>
      </c>
      <c r="AN24" s="61">
        <f>SQRT(AN22)</f>
        <v>2.8125137909833425E-2</v>
      </c>
    </row>
    <row r="25" spans="1:40" x14ac:dyDescent="0.3">
      <c r="A25" s="17">
        <f>'Вычисление выбросов'!N25</f>
        <v>42247</v>
      </c>
      <c r="B25" s="31">
        <f>'Вычисление выбросов'!O25</f>
        <v>-2.6219336545944202E-2</v>
      </c>
      <c r="C25" s="31">
        <f t="shared" si="0"/>
        <v>6.874536089094852E-4</v>
      </c>
      <c r="D25" s="31">
        <f>'Вычисление выбросов'!P25</f>
        <v>3.5273405179684406E-3</v>
      </c>
      <c r="E25" s="31">
        <f t="shared" si="1"/>
        <v>1.2442131129701866E-5</v>
      </c>
      <c r="F25" s="31">
        <f>'Вычисление выбросов'!Q25</f>
        <v>-8.15166527380831E-3</v>
      </c>
      <c r="G25" s="31">
        <f t="shared" si="2"/>
        <v>6.6449646736212314E-5</v>
      </c>
      <c r="I25" s="178" t="s">
        <v>78</v>
      </c>
      <c r="J25" s="179"/>
      <c r="K25" s="179"/>
      <c r="L25" s="179"/>
      <c r="M25" s="179"/>
      <c r="N25" s="200">
        <f xml:space="preserve"> $L$36 - ($J$44*$J$45)</f>
        <v>-3.1070267879322135E-3</v>
      </c>
      <c r="O25" s="201"/>
      <c r="P25" s="36"/>
      <c r="R25" s="162" t="s">
        <v>51</v>
      </c>
      <c r="S25" s="159"/>
      <c r="T25" s="11"/>
      <c r="U25" s="66"/>
      <c r="V25" s="178" t="s">
        <v>78</v>
      </c>
      <c r="W25" s="179"/>
      <c r="X25" s="179"/>
      <c r="Y25" s="179"/>
      <c r="Z25" s="179"/>
      <c r="AA25" s="180">
        <f xml:space="preserve"> $Y$36 - ($W$44*$W$45)</f>
        <v>-8.8310998677798985E-3</v>
      </c>
      <c r="AB25" s="181"/>
      <c r="AC25" s="5"/>
      <c r="AD25" s="5"/>
      <c r="AE25" s="5"/>
      <c r="AF25" s="5"/>
      <c r="AH25" s="178" t="s">
        <v>78</v>
      </c>
      <c r="AI25" s="179"/>
      <c r="AJ25" s="179"/>
      <c r="AK25" s="179"/>
      <c r="AL25" s="179"/>
      <c r="AM25" s="184">
        <f xml:space="preserve"> $AK$36 - ($AI$44*$AI$45)</f>
        <v>-3.616362390625405E-3</v>
      </c>
      <c r="AN25" s="185"/>
    </row>
    <row r="26" spans="1:40" x14ac:dyDescent="0.3">
      <c r="A26" s="17">
        <f>'Вычисление выбросов'!N26</f>
        <v>42254</v>
      </c>
      <c r="B26" s="31">
        <f>'Вычисление выбросов'!O26</f>
        <v>1.0765068891806298E-2</v>
      </c>
      <c r="C26" s="31">
        <f t="shared" si="0"/>
        <v>1.1588670824533568E-4</v>
      </c>
      <c r="D26" s="31">
        <f>'Вычисление выбросов'!P26</f>
        <v>2.0906684819313643E-2</v>
      </c>
      <c r="E26" s="31">
        <f t="shared" si="1"/>
        <v>4.3708947013411956E-4</v>
      </c>
      <c r="F26" s="31">
        <f>'Вычисление выбросов'!Q26</f>
        <v>6.3233255059830743E-3</v>
      </c>
      <c r="G26" s="31">
        <f t="shared" si="2"/>
        <v>3.9984445454616101E-5</v>
      </c>
      <c r="I26" s="174" t="s">
        <v>79</v>
      </c>
      <c r="J26" s="175"/>
      <c r="K26" s="175"/>
      <c r="L26" s="175"/>
      <c r="M26" s="175"/>
      <c r="N26" s="198">
        <f xml:space="preserve"> $L$36 + ($J$44*$J$45)</f>
        <v>9.0959545122807958E-3</v>
      </c>
      <c r="O26" s="199"/>
      <c r="P26" s="36"/>
      <c r="R26" s="160"/>
      <c r="S26" s="161"/>
      <c r="T26" s="122"/>
      <c r="U26" s="66"/>
      <c r="V26" s="174" t="s">
        <v>79</v>
      </c>
      <c r="W26" s="175"/>
      <c r="X26" s="175"/>
      <c r="Y26" s="175"/>
      <c r="Z26" s="175"/>
      <c r="AA26" s="182">
        <f xml:space="preserve"> $Y$36 + ($W$44*$W$45)</f>
        <v>2.8646161290887635E-3</v>
      </c>
      <c r="AB26" s="183"/>
      <c r="AC26" s="5"/>
      <c r="AD26" s="5"/>
      <c r="AE26" s="5"/>
      <c r="AF26" s="5"/>
      <c r="AH26" s="174" t="s">
        <v>79</v>
      </c>
      <c r="AI26" s="175"/>
      <c r="AJ26" s="175"/>
      <c r="AK26" s="175"/>
      <c r="AL26" s="175"/>
      <c r="AM26" s="186">
        <f xml:space="preserve"> $AK$36 + ($AI$44*$AI$45)</f>
        <v>6.122739888752211E-3</v>
      </c>
      <c r="AN26" s="187"/>
    </row>
    <row r="27" spans="1:40" x14ac:dyDescent="0.3">
      <c r="A27" s="17">
        <f>'Вычисление выбросов'!N27</f>
        <v>42261</v>
      </c>
      <c r="B27" s="31">
        <f>'Вычисление выбросов'!O27</f>
        <v>4.3802622658393055E-2</v>
      </c>
      <c r="C27" s="31">
        <f t="shared" si="0"/>
        <v>1.9186697517535687E-3</v>
      </c>
      <c r="D27" s="31">
        <f>'Вычисление выбросов'!P27</f>
        <v>-4.2259809289882613E-2</v>
      </c>
      <c r="E27" s="31">
        <f t="shared" si="1"/>
        <v>1.7858914812172487E-3</v>
      </c>
      <c r="F27" s="31">
        <f>'Вычисление выбросов'!Q27</f>
        <v>4.0252495257415505E-2</v>
      </c>
      <c r="G27" s="31">
        <f t="shared" si="2"/>
        <v>1.6202633744482578E-3</v>
      </c>
      <c r="I27" s="174" t="s">
        <v>80</v>
      </c>
      <c r="J27" s="175"/>
      <c r="K27" s="175"/>
      <c r="L27" s="175"/>
      <c r="M27" s="175"/>
      <c r="N27" s="198">
        <f xml:space="preserve"> ((J14 - 1) * L41) / K47</f>
        <v>9.7993080870947846E-4</v>
      </c>
      <c r="O27" s="199"/>
      <c r="P27" s="35"/>
      <c r="Q27" s="69"/>
      <c r="R27" s="128">
        <f>AA25</f>
        <v>-8.8310998677798985E-3</v>
      </c>
      <c r="S27" s="124">
        <v>1.2</v>
      </c>
      <c r="T27" s="69"/>
      <c r="U27" s="66"/>
      <c r="V27" s="174" t="s">
        <v>80</v>
      </c>
      <c r="W27" s="175"/>
      <c r="X27" s="175"/>
      <c r="Y27" s="175"/>
      <c r="Z27" s="175"/>
      <c r="AA27" s="182">
        <f xml:space="preserve"> ((M14 - 1) * Y41) / X47</f>
        <v>9.0015468932312171E-4</v>
      </c>
      <c r="AB27" s="183"/>
      <c r="AC27" s="5"/>
      <c r="AD27" s="5"/>
      <c r="AE27" s="5"/>
      <c r="AF27" s="5"/>
      <c r="AH27" s="174" t="s">
        <v>80</v>
      </c>
      <c r="AI27" s="175"/>
      <c r="AJ27" s="175"/>
      <c r="AK27" s="175"/>
      <c r="AL27" s="175"/>
      <c r="AM27" s="186">
        <f xml:space="preserve"> ((P14 - 1) * AK41) / AJ47</f>
        <v>6.2416781982139026E-4</v>
      </c>
      <c r="AN27" s="187"/>
    </row>
    <row r="28" spans="1:40" ht="15" thickBot="1" x14ac:dyDescent="0.35">
      <c r="A28" s="17">
        <f>'Вычисление выбросов'!N28</f>
        <v>42268</v>
      </c>
      <c r="B28" s="31">
        <f>'Вычисление выбросов'!O28</f>
        <v>-4.7703797957211184E-2</v>
      </c>
      <c r="C28" s="31">
        <f t="shared" si="0"/>
        <v>2.2756523395424258E-3</v>
      </c>
      <c r="D28" s="31">
        <f>'Вычисление выбросов'!P28</f>
        <v>-7.2202479734870201E-3</v>
      </c>
      <c r="E28" s="31">
        <f t="shared" si="1"/>
        <v>5.2131980798643419E-5</v>
      </c>
      <c r="F28" s="31">
        <f>'Вычисление выбросов'!Q28</f>
        <v>-7.1227509288367755E-2</v>
      </c>
      <c r="G28" s="31">
        <f t="shared" si="2"/>
        <v>5.0733580794245147E-3</v>
      </c>
      <c r="I28" s="174" t="s">
        <v>81</v>
      </c>
      <c r="J28" s="175"/>
      <c r="K28" s="175"/>
      <c r="L28" s="175"/>
      <c r="M28" s="175"/>
      <c r="N28" s="198">
        <f xml:space="preserve"> ((J14 - 1) * L41) / K48</f>
        <v>1.5984263150373268E-3</v>
      </c>
      <c r="O28" s="199"/>
      <c r="P28" s="35"/>
      <c r="Q28" s="69"/>
      <c r="R28" s="129">
        <f>AA26</f>
        <v>2.8646161290887635E-3</v>
      </c>
      <c r="S28" s="126">
        <v>1.2</v>
      </c>
      <c r="T28" s="69"/>
      <c r="U28" s="66"/>
      <c r="V28" s="174" t="s">
        <v>81</v>
      </c>
      <c r="W28" s="175"/>
      <c r="X28" s="175"/>
      <c r="Y28" s="175"/>
      <c r="Z28" s="175"/>
      <c r="AA28" s="182">
        <f xml:space="preserve"> ((M14 - 1) * Y41) / X48</f>
        <v>1.4682985066192561E-3</v>
      </c>
      <c r="AB28" s="183"/>
      <c r="AC28" s="5"/>
      <c r="AD28" s="5"/>
      <c r="AE28" s="5"/>
      <c r="AF28" s="5"/>
      <c r="AH28" s="174" t="s">
        <v>81</v>
      </c>
      <c r="AI28" s="175"/>
      <c r="AJ28" s="175"/>
      <c r="AK28" s="175"/>
      <c r="AL28" s="175"/>
      <c r="AM28" s="186">
        <f xml:space="preserve"> ((P14 - 1) * AK41) / AJ48</f>
        <v>1.0181190950776327E-3</v>
      </c>
      <c r="AN28" s="187"/>
    </row>
    <row r="29" spans="1:40" x14ac:dyDescent="0.3">
      <c r="A29" s="17">
        <f>'Вычисление выбросов'!N29</f>
        <v>42275</v>
      </c>
      <c r="B29" s="31">
        <f>'Вычисление выбросов'!O29</f>
        <v>-2.023594592083627E-2</v>
      </c>
      <c r="C29" s="31">
        <f t="shared" si="0"/>
        <v>4.0949350731101007E-4</v>
      </c>
      <c r="D29" s="31">
        <f>'Вычисление выбросов'!P29</f>
        <v>-2.5689486115311012E-2</v>
      </c>
      <c r="E29" s="31">
        <f t="shared" si="1"/>
        <v>6.599496968687572E-4</v>
      </c>
      <c r="F29" s="31">
        <f>'Вычисление выбросов'!Q29</f>
        <v>-1.6067998971819625E-2</v>
      </c>
      <c r="G29" s="31">
        <f t="shared" si="2"/>
        <v>2.5818059095839653E-4</v>
      </c>
      <c r="I29" s="174" t="s">
        <v>82</v>
      </c>
      <c r="J29" s="175"/>
      <c r="K29" s="175"/>
      <c r="L29" s="175"/>
      <c r="M29" s="175"/>
      <c r="N29" s="198">
        <f>SQRT(N27)</f>
        <v>3.130384654813971E-2</v>
      </c>
      <c r="O29" s="199"/>
      <c r="P29" s="35"/>
      <c r="Q29" s="69"/>
      <c r="R29" s="69"/>
      <c r="S29" s="69"/>
      <c r="T29" s="69"/>
      <c r="U29" s="66"/>
      <c r="V29" s="174" t="s">
        <v>82</v>
      </c>
      <c r="W29" s="175"/>
      <c r="X29" s="175"/>
      <c r="Y29" s="175"/>
      <c r="Z29" s="175"/>
      <c r="AA29" s="182">
        <f>SQRT(AA27)</f>
        <v>3.0002578044613461E-2</v>
      </c>
      <c r="AB29" s="183"/>
      <c r="AC29" s="5"/>
      <c r="AD29" s="5"/>
      <c r="AE29" s="5"/>
      <c r="AF29" s="5"/>
      <c r="AH29" s="174" t="s">
        <v>82</v>
      </c>
      <c r="AI29" s="175"/>
      <c r="AJ29" s="175"/>
      <c r="AK29" s="175"/>
      <c r="AL29" s="175"/>
      <c r="AM29" s="186">
        <f>SQRT(AM27)</f>
        <v>2.4983350852545588E-2</v>
      </c>
      <c r="AN29" s="187"/>
    </row>
    <row r="30" spans="1:40" ht="15" thickBot="1" x14ac:dyDescent="0.35">
      <c r="A30" s="17">
        <f>'Вычисление выбросов'!N30</f>
        <v>42289</v>
      </c>
      <c r="B30" s="31">
        <f>'Вычисление выбросов'!O30</f>
        <v>-1.5128881596300089E-2</v>
      </c>
      <c r="C30" s="31">
        <f t="shared" si="0"/>
        <v>2.2888305835486755E-4</v>
      </c>
      <c r="D30" s="31">
        <f>'Вычисление выбросов'!P30</f>
        <v>-1.1090686694158284E-2</v>
      </c>
      <c r="E30" s="31">
        <f t="shared" si="1"/>
        <v>1.230033313479796E-4</v>
      </c>
      <c r="F30" s="31">
        <f>'Вычисление выбросов'!Q30</f>
        <v>-5.2279390513210844E-2</v>
      </c>
      <c r="G30" s="31">
        <f t="shared" si="2"/>
        <v>2.7331346724327999E-3</v>
      </c>
      <c r="I30" s="176" t="s">
        <v>83</v>
      </c>
      <c r="J30" s="177"/>
      <c r="K30" s="177"/>
      <c r="L30" s="177"/>
      <c r="M30" s="177"/>
      <c r="N30" s="196">
        <f>SQRT(N28)</f>
        <v>3.9980324098702939E-2</v>
      </c>
      <c r="O30" s="197"/>
      <c r="P30" s="36"/>
      <c r="Q30" s="69"/>
      <c r="R30" s="69"/>
      <c r="S30" s="69"/>
      <c r="T30" s="69"/>
      <c r="U30" s="66"/>
      <c r="V30" s="176" t="s">
        <v>83</v>
      </c>
      <c r="W30" s="177"/>
      <c r="X30" s="177"/>
      <c r="Y30" s="177"/>
      <c r="Z30" s="177"/>
      <c r="AA30" s="202">
        <f>SQRT(AA28)</f>
        <v>3.8318383402999354E-2</v>
      </c>
      <c r="AB30" s="203"/>
      <c r="AC30" s="5"/>
      <c r="AD30" s="5"/>
      <c r="AE30" s="5"/>
      <c r="AF30" s="5"/>
      <c r="AH30" s="176" t="s">
        <v>83</v>
      </c>
      <c r="AI30" s="177"/>
      <c r="AJ30" s="177"/>
      <c r="AK30" s="177"/>
      <c r="AL30" s="177"/>
      <c r="AM30" s="204">
        <f>SQRT(AM28)</f>
        <v>3.1907978548908936E-2</v>
      </c>
      <c r="AN30" s="205"/>
    </row>
    <row r="31" spans="1:40" x14ac:dyDescent="0.3">
      <c r="A31" s="17">
        <f>'Вычисление выбросов'!N31</f>
        <v>42296</v>
      </c>
      <c r="B31" s="31">
        <f>'Вычисление выбросов'!O31</f>
        <v>1.7528402843591095E-2</v>
      </c>
      <c r="C31" s="31">
        <f t="shared" si="0"/>
        <v>3.0724490624721239E-4</v>
      </c>
      <c r="D31" s="31">
        <f>'Вычисление выбросов'!P31</f>
        <v>4.0078223567410524E-2</v>
      </c>
      <c r="E31" s="31">
        <f t="shared" si="1"/>
        <v>1.6062640043193403E-3</v>
      </c>
      <c r="F31" s="31">
        <f>'Вычисление выбросов'!Q31</f>
        <v>3.9455514419913608E-4</v>
      </c>
      <c r="G31" s="31">
        <f t="shared" si="2"/>
        <v>1.5567376181400107E-7</v>
      </c>
      <c r="P31" s="2"/>
      <c r="R31" s="162" t="s">
        <v>52</v>
      </c>
      <c r="S31" s="159"/>
      <c r="V31" s="2"/>
    </row>
    <row r="32" spans="1:40" ht="15" thickBot="1" x14ac:dyDescent="0.35">
      <c r="A32" s="17">
        <f>'Вычисление выбросов'!N32</f>
        <v>42303</v>
      </c>
      <c r="B32" s="31">
        <f>'Вычисление выбросов'!O32</f>
        <v>-1.5092348045709806E-2</v>
      </c>
      <c r="C32" s="31">
        <f t="shared" si="0"/>
        <v>2.2777896953284061E-4</v>
      </c>
      <c r="D32" s="31">
        <f>'Вычисление выбросов'!P32</f>
        <v>-5.5059777183027431E-2</v>
      </c>
      <c r="E32" s="31">
        <f t="shared" si="1"/>
        <v>3.031579063444628E-3</v>
      </c>
      <c r="F32" s="31">
        <f>'Вычисление выбросов'!Q32</f>
        <v>1.798328369333033E-2</v>
      </c>
      <c r="G32" s="31">
        <f t="shared" si="2"/>
        <v>3.2339849239480057E-4</v>
      </c>
      <c r="R32" s="163"/>
      <c r="S32" s="164"/>
    </row>
    <row r="33" spans="1:38" x14ac:dyDescent="0.3">
      <c r="A33" s="17">
        <f>'Вычисление выбросов'!N33</f>
        <v>42310</v>
      </c>
      <c r="B33" s="31">
        <f>'Вычисление выбросов'!O33</f>
        <v>5.675281659244942E-2</v>
      </c>
      <c r="C33" s="31">
        <f t="shared" si="0"/>
        <v>3.220882191176202E-3</v>
      </c>
      <c r="D33" s="31">
        <f>'Вычисление выбросов'!P33</f>
        <v>1.1257154524634468E-2</v>
      </c>
      <c r="E33" s="31">
        <f t="shared" si="1"/>
        <v>1.2672352799149829E-4</v>
      </c>
      <c r="F33" s="31">
        <f>'Вычисление выбросов'!Q33</f>
        <v>2.5438877756947656E-2</v>
      </c>
      <c r="G33" s="31">
        <f t="shared" si="2"/>
        <v>6.4713650153292617E-4</v>
      </c>
      <c r="I33" s="178" t="s">
        <v>88</v>
      </c>
      <c r="J33" s="179"/>
      <c r="K33" s="193"/>
      <c r="L33" s="42">
        <f>J12</f>
        <v>9.0106094012842461E-2</v>
      </c>
      <c r="N33" s="18" t="s">
        <v>100</v>
      </c>
      <c r="O33" s="19">
        <v>0.99</v>
      </c>
      <c r="Q33" s="79"/>
      <c r="R33" s="130">
        <f>AM25</f>
        <v>-3.616362390625405E-3</v>
      </c>
      <c r="S33" s="105">
        <v>0.8</v>
      </c>
      <c r="V33" s="178" t="s">
        <v>88</v>
      </c>
      <c r="W33" s="179"/>
      <c r="X33" s="193"/>
      <c r="Y33" s="42">
        <f>M12</f>
        <v>8.173988349611766E-2</v>
      </c>
      <c r="AH33" s="178" t="s">
        <v>88</v>
      </c>
      <c r="AI33" s="179"/>
      <c r="AJ33" s="193"/>
      <c r="AK33" s="42">
        <f>P12</f>
        <v>7.0823337073727052E-2</v>
      </c>
    </row>
    <row r="34" spans="1:38" ht="15" thickBot="1" x14ac:dyDescent="0.35">
      <c r="A34" s="17">
        <f>'Вычисление выбросов'!N34</f>
        <v>42317</v>
      </c>
      <c r="B34" s="31">
        <f>'Вычисление выбросов'!O34</f>
        <v>-3.6580523362737878E-2</v>
      </c>
      <c r="C34" s="31">
        <f t="shared" si="0"/>
        <v>1.3381346894918117E-3</v>
      </c>
      <c r="D34" s="31">
        <f>'Вычисление выбросов'!P34</f>
        <v>-6.5534041379072816E-2</v>
      </c>
      <c r="E34" s="31">
        <f t="shared" si="1"/>
        <v>4.294710579474028E-3</v>
      </c>
      <c r="F34" s="31">
        <f>'Вычисление выбросов'!Q34</f>
        <v>-1.5415663542059865E-2</v>
      </c>
      <c r="G34" s="31">
        <f t="shared" si="2"/>
        <v>2.3764268244199372E-4</v>
      </c>
      <c r="I34" s="174" t="s">
        <v>89</v>
      </c>
      <c r="J34" s="189"/>
      <c r="K34" s="190"/>
      <c r="L34" s="43">
        <f>J11</f>
        <v>-8.2189578372743474E-2</v>
      </c>
      <c r="Q34" s="79"/>
      <c r="R34" s="131">
        <f>AM26</f>
        <v>6.122739888752211E-3</v>
      </c>
      <c r="S34" s="126">
        <v>0.8</v>
      </c>
      <c r="V34" s="174" t="s">
        <v>89</v>
      </c>
      <c r="W34" s="189"/>
      <c r="X34" s="190"/>
      <c r="Y34" s="43">
        <f>M11</f>
        <v>-8.8079182750459853E-2</v>
      </c>
      <c r="AH34" s="174" t="s">
        <v>89</v>
      </c>
      <c r="AI34" s="189"/>
      <c r="AJ34" s="190"/>
      <c r="AK34" s="43">
        <f>P11</f>
        <v>-7.1227509288367755E-2</v>
      </c>
    </row>
    <row r="35" spans="1:38" x14ac:dyDescent="0.3">
      <c r="A35" s="17">
        <f>'Вычисление выбросов'!N35</f>
        <v>42324</v>
      </c>
      <c r="B35" s="31">
        <f>'Вычисление выбросов'!O35</f>
        <v>4.1882534780169289E-2</v>
      </c>
      <c r="C35" s="31">
        <f t="shared" si="0"/>
        <v>1.7541467196120902E-3</v>
      </c>
      <c r="D35" s="31">
        <f>'Вычисление выбросов'!P35</f>
        <v>1.9724505347778573E-2</v>
      </c>
      <c r="E35" s="31">
        <f t="shared" si="1"/>
        <v>3.8905611121454553E-4</v>
      </c>
      <c r="F35" s="31">
        <f>'Вычисление выбросов'!Q35</f>
        <v>4.5735106774836679E-2</v>
      </c>
      <c r="G35" s="31">
        <f t="shared" si="2"/>
        <v>2.0916999917057117E-3</v>
      </c>
      <c r="I35" s="174" t="s">
        <v>90</v>
      </c>
      <c r="J35" s="189"/>
      <c r="K35" s="190"/>
      <c r="L35" s="43">
        <f xml:space="preserve"> L33 - L34</f>
        <v>0.17229567238558594</v>
      </c>
      <c r="Q35" s="79"/>
      <c r="R35" s="79"/>
      <c r="V35" s="174" t="s">
        <v>90</v>
      </c>
      <c r="W35" s="189"/>
      <c r="X35" s="190"/>
      <c r="Y35" s="43">
        <f xml:space="preserve"> Y33 - Y34</f>
        <v>0.1698190662465775</v>
      </c>
      <c r="AH35" s="174" t="s">
        <v>90</v>
      </c>
      <c r="AI35" s="189"/>
      <c r="AJ35" s="190"/>
      <c r="AK35" s="43">
        <f xml:space="preserve"> AK33 - AK34</f>
        <v>0.14205084636209481</v>
      </c>
    </row>
    <row r="36" spans="1:38" x14ac:dyDescent="0.3">
      <c r="A36" s="17">
        <f>'Вычисление выбросов'!N36</f>
        <v>42331</v>
      </c>
      <c r="B36" s="31">
        <f>'Вычисление выбросов'!O36</f>
        <v>-3.7718340779398687E-2</v>
      </c>
      <c r="C36" s="31">
        <f t="shared" si="0"/>
        <v>1.4226732311508499E-3</v>
      </c>
      <c r="D36" s="31">
        <f>'Вычисление выбросов'!P36</f>
        <v>-1.5748356968139282E-2</v>
      </c>
      <c r="E36" s="31">
        <f t="shared" si="1"/>
        <v>2.4801074719594108E-4</v>
      </c>
      <c r="F36" s="31">
        <f>'Вычисление выбросов'!Q36</f>
        <v>-1.737245686671458E-2</v>
      </c>
      <c r="G36" s="31">
        <f t="shared" si="2"/>
        <v>3.0180225758585856E-4</v>
      </c>
      <c r="I36" s="174" t="s">
        <v>91</v>
      </c>
      <c r="J36" s="189"/>
      <c r="K36" s="190"/>
      <c r="L36" s="43">
        <f>J2</f>
        <v>2.9944638621742909E-3</v>
      </c>
      <c r="V36" s="174" t="s">
        <v>91</v>
      </c>
      <c r="W36" s="189"/>
      <c r="X36" s="190"/>
      <c r="Y36" s="43">
        <f>M2</f>
        <v>-2.9832418693455679E-3</v>
      </c>
      <c r="AH36" s="174" t="s">
        <v>91</v>
      </c>
      <c r="AI36" s="189"/>
      <c r="AJ36" s="190"/>
      <c r="AK36" s="43">
        <f>P2</f>
        <v>1.2531887490634032E-3</v>
      </c>
    </row>
    <row r="37" spans="1:38" x14ac:dyDescent="0.3">
      <c r="A37" s="17">
        <f>'Вычисление выбросов'!N37</f>
        <v>42338</v>
      </c>
      <c r="B37" s="31">
        <f>'Вычисление выбросов'!O37</f>
        <v>-7.6782962603024696E-2</v>
      </c>
      <c r="C37" s="31">
        <f t="shared" si="0"/>
        <v>5.8956233460974892E-3</v>
      </c>
      <c r="D37" s="31">
        <f>'Вычисление выбросов'!P37</f>
        <v>0</v>
      </c>
      <c r="E37" s="31">
        <f t="shared" si="1"/>
        <v>0</v>
      </c>
      <c r="F37" s="31">
        <f>'Вычисление выбросов'!Q37</f>
        <v>-6.4488808229604358E-2</v>
      </c>
      <c r="G37" s="31">
        <f t="shared" si="2"/>
        <v>4.1588063868746869E-3</v>
      </c>
      <c r="I37" s="174" t="s">
        <v>92</v>
      </c>
      <c r="J37" s="189"/>
      <c r="K37" s="190"/>
      <c r="L37" s="43">
        <f>AVERAGE(C2:C225)</f>
        <v>1.2388955863117921E-3</v>
      </c>
      <c r="V37" s="174" t="s">
        <v>92</v>
      </c>
      <c r="W37" s="189"/>
      <c r="X37" s="190"/>
      <c r="Y37" s="43">
        <f>AVERAGE(E2:E225)</f>
        <v>1.1387000631052754E-3</v>
      </c>
      <c r="AH37" s="174" t="s">
        <v>92</v>
      </c>
      <c r="AI37" s="189"/>
      <c r="AJ37" s="190"/>
      <c r="AK37" s="43">
        <f>AVERAGE(G2:G225)</f>
        <v>7.8497473225680719E-4</v>
      </c>
    </row>
    <row r="38" spans="1:38" x14ac:dyDescent="0.3">
      <c r="A38" s="17">
        <f>'Вычисление выбросов'!N38</f>
        <v>42345</v>
      </c>
      <c r="B38" s="31">
        <f>'Вычисление выбросов'!O38</f>
        <v>-6.4308903302904025E-3</v>
      </c>
      <c r="C38" s="31">
        <f t="shared" si="0"/>
        <v>4.1356350440222605E-5</v>
      </c>
      <c r="D38" s="31">
        <f>'Вычисление выбросов'!P38</f>
        <v>-1.1976191046715762E-2</v>
      </c>
      <c r="E38" s="31">
        <f t="shared" si="1"/>
        <v>1.4342915198743478E-4</v>
      </c>
      <c r="F38" s="31">
        <f>'Вычисление выбросов'!Q38</f>
        <v>-2.6598384469647317E-2</v>
      </c>
      <c r="G38" s="31">
        <f t="shared" si="2"/>
        <v>7.0747405639517557E-4</v>
      </c>
      <c r="I38" s="176" t="s">
        <v>93</v>
      </c>
      <c r="J38" s="177"/>
      <c r="K38" s="194"/>
      <c r="L38" s="47">
        <f>L36*L36</f>
        <v>8.9668138218677703E-6</v>
      </c>
      <c r="V38" s="176" t="s">
        <v>93</v>
      </c>
      <c r="W38" s="177"/>
      <c r="X38" s="194"/>
      <c r="Y38" s="44">
        <f>Y36*Y36</f>
        <v>8.8997320510164384E-6</v>
      </c>
      <c r="AH38" s="176" t="s">
        <v>93</v>
      </c>
      <c r="AI38" s="177"/>
      <c r="AJ38" s="194"/>
      <c r="AK38" s="44">
        <f>AK36*AK36</f>
        <v>1.5704820407790974E-6</v>
      </c>
    </row>
    <row r="39" spans="1:38" x14ac:dyDescent="0.3">
      <c r="A39" s="17">
        <f>'Вычисление выбросов'!N39</f>
        <v>42352</v>
      </c>
      <c r="B39" s="31">
        <f>'Вычисление выбросов'!O39</f>
        <v>-2.2839491969822791E-2</v>
      </c>
      <c r="C39" s="31">
        <f t="shared" si="0"/>
        <v>5.2164239343959981E-4</v>
      </c>
      <c r="D39" s="31">
        <f>'Вычисление выбросов'!P39</f>
        <v>0</v>
      </c>
      <c r="E39" s="31">
        <f t="shared" si="1"/>
        <v>0</v>
      </c>
      <c r="F39" s="31">
        <f>'Вычисление выбросов'!Q39</f>
        <v>2.3810648693718607E-2</v>
      </c>
      <c r="G39" s="31">
        <f t="shared" si="2"/>
        <v>5.6694699121568356E-4</v>
      </c>
    </row>
    <row r="40" spans="1:38" x14ac:dyDescent="0.3">
      <c r="A40" s="17">
        <f>'Вычисление выбросов'!N40</f>
        <v>42359</v>
      </c>
      <c r="B40" s="31">
        <f>'Вычисление выбросов'!O40</f>
        <v>2.8949818104388316E-2</v>
      </c>
      <c r="C40" s="31">
        <f t="shared" si="0"/>
        <v>8.380919682771695E-4</v>
      </c>
      <c r="D40" s="31">
        <f>'Вычисление выбросов'!P40</f>
        <v>-1.6194685919980606E-2</v>
      </c>
      <c r="E40" s="31">
        <f t="shared" si="1"/>
        <v>2.6226785204681808E-4</v>
      </c>
      <c r="F40" s="31">
        <f>'Вычисление выбросов'!Q40</f>
        <v>-1.9938229710110462E-2</v>
      </c>
      <c r="G40" s="31">
        <f t="shared" si="2"/>
        <v>3.9753300397313149E-4</v>
      </c>
      <c r="I40" s="178" t="s">
        <v>94</v>
      </c>
      <c r="J40" s="179"/>
      <c r="K40" s="193"/>
      <c r="L40" s="50">
        <f xml:space="preserve"> L37 - L38</f>
        <v>1.2299287724899244E-3</v>
      </c>
      <c r="V40" s="178" t="s">
        <v>94</v>
      </c>
      <c r="W40" s="179"/>
      <c r="X40" s="193"/>
      <c r="Y40" s="49">
        <f xml:space="preserve"> Y37 - Y38</f>
        <v>1.1298003310542589E-3</v>
      </c>
      <c r="AH40" s="178" t="s">
        <v>94</v>
      </c>
      <c r="AI40" s="179"/>
      <c r="AJ40" s="193"/>
      <c r="AK40" s="51">
        <f xml:space="preserve"> AK37 - AK38</f>
        <v>7.8340425021602804E-4</v>
      </c>
    </row>
    <row r="41" spans="1:38" x14ac:dyDescent="0.3">
      <c r="A41" s="17">
        <f>'Вычисление выбросов'!N41</f>
        <v>42366</v>
      </c>
      <c r="B41" s="31">
        <f>'Вычисление выбросов'!O41</f>
        <v>1.8110105759223297E-2</v>
      </c>
      <c r="C41" s="31">
        <f t="shared" si="0"/>
        <v>3.279759306102528E-4</v>
      </c>
      <c r="D41" s="31">
        <f>'Вычисление выбросов'!P41</f>
        <v>2.0202707317519469E-2</v>
      </c>
      <c r="E41" s="31">
        <f t="shared" si="1"/>
        <v>4.081493829573547E-4</v>
      </c>
      <c r="F41" s="31">
        <f>'Вычисление выбросов'!Q41</f>
        <v>2.9858945996858319E-2</v>
      </c>
      <c r="G41" s="31">
        <f t="shared" si="2"/>
        <v>8.9155665604330144E-4</v>
      </c>
      <c r="I41" s="174" t="s">
        <v>95</v>
      </c>
      <c r="J41" s="189"/>
      <c r="K41" s="190"/>
      <c r="L41" s="52">
        <f xml:space="preserve"> ((J14) / (J14 - 1)) * L40</f>
        <v>1.2354441481513142E-3</v>
      </c>
      <c r="V41" s="174" t="s">
        <v>95</v>
      </c>
      <c r="W41" s="189"/>
      <c r="X41" s="190"/>
      <c r="Y41" s="55">
        <f xml:space="preserve"> ((M14) / (M14 - 1)) * Y40</f>
        <v>1.1348667002518116E-3</v>
      </c>
      <c r="AH41" s="174" t="s">
        <v>95</v>
      </c>
      <c r="AI41" s="189"/>
      <c r="AJ41" s="190"/>
      <c r="AK41" s="52">
        <f xml:space="preserve"> ((P14) / (P14 - 1)) * AK40</f>
        <v>7.8691727375959772E-4</v>
      </c>
    </row>
    <row r="42" spans="1:38" x14ac:dyDescent="0.3">
      <c r="A42" s="17">
        <f>'Вычисление выбросов'!N42</f>
        <v>42373</v>
      </c>
      <c r="B42" s="31">
        <f>'Вычисление выбросов'!O42</f>
        <v>-5.0505157860685915E-3</v>
      </c>
      <c r="C42" s="31">
        <f t="shared" si="0"/>
        <v>2.5507709705328043E-5</v>
      </c>
      <c r="D42" s="31">
        <f>'Вычисление выбросов'!P42</f>
        <v>1.1928570865273812E-2</v>
      </c>
      <c r="E42" s="31">
        <f t="shared" si="1"/>
        <v>1.4229080288785922E-4</v>
      </c>
      <c r="F42" s="31">
        <f>'Вычисление выбросов'!Q42</f>
        <v>-3.362012461734606E-3</v>
      </c>
      <c r="G42" s="31">
        <f t="shared" si="2"/>
        <v>1.1303127792858786E-5</v>
      </c>
      <c r="I42" s="176" t="s">
        <v>96</v>
      </c>
      <c r="J42" s="177"/>
      <c r="K42" s="194"/>
      <c r="L42" s="53">
        <f>SQRT(L41)</f>
        <v>3.5148885446786418E-2</v>
      </c>
      <c r="V42" s="176" t="s">
        <v>96</v>
      </c>
      <c r="W42" s="177"/>
      <c r="X42" s="194"/>
      <c r="Y42" s="53">
        <f>SQRT(Y41)</f>
        <v>3.3687782655612876E-2</v>
      </c>
      <c r="AH42" s="176" t="s">
        <v>96</v>
      </c>
      <c r="AI42" s="177"/>
      <c r="AJ42" s="194"/>
      <c r="AK42" s="53">
        <f>SQRT(AK41)</f>
        <v>2.8052045803463207E-2</v>
      </c>
    </row>
    <row r="43" spans="1:38" x14ac:dyDescent="0.3">
      <c r="A43" s="17">
        <f>'Вычисление выбросов'!N43</f>
        <v>42401</v>
      </c>
      <c r="B43" s="31">
        <f>'Вычисление выбросов'!O43</f>
        <v>-1.25955580876175E-2</v>
      </c>
      <c r="C43" s="31">
        <f t="shared" si="0"/>
        <v>1.5864808353854661E-4</v>
      </c>
      <c r="D43" s="31">
        <f>'Вычисление выбросов'!P43</f>
        <v>8.0972102326193028E-3</v>
      </c>
      <c r="E43" s="31">
        <f t="shared" si="1"/>
        <v>6.5564813551234746E-5</v>
      </c>
      <c r="F43" s="31">
        <f>'Вычисление выбросов'!Q43</f>
        <v>3.2854940671520165E-2</v>
      </c>
      <c r="G43" s="31">
        <f t="shared" si="2"/>
        <v>1.07944712652911E-3</v>
      </c>
    </row>
    <row r="44" spans="1:38" ht="15.6" x14ac:dyDescent="0.3">
      <c r="A44" s="17">
        <f>'Вычисление выбросов'!N44</f>
        <v>42408</v>
      </c>
      <c r="B44" s="31">
        <f>'Вычисление выбросов'!O44</f>
        <v>-2.720844987290786E-2</v>
      </c>
      <c r="C44" s="31">
        <f t="shared" si="0"/>
        <v>7.4029974448653973E-4</v>
      </c>
      <c r="D44" s="31">
        <f>'Вычисление выбросов'!P44</f>
        <v>-1.2170535620255179E-2</v>
      </c>
      <c r="E44" s="31">
        <f t="shared" si="1"/>
        <v>1.481219372839001E-4</v>
      </c>
      <c r="F44" s="31">
        <f>'Вычисление выбросов'!Q44</f>
        <v>-3.929885508037205E-2</v>
      </c>
      <c r="G44" s="31">
        <f t="shared" si="2"/>
        <v>1.5444000106280842E-3</v>
      </c>
      <c r="I44" s="57" t="s">
        <v>102</v>
      </c>
      <c r="J44" s="48">
        <f>_xlfn.T.INV.2T(1 - O33, J14 - 1)</f>
        <v>2.5980553603460455</v>
      </c>
      <c r="L44" s="32" t="s">
        <v>103</v>
      </c>
      <c r="M44" s="19">
        <f xml:space="preserve"> (1 + $O$33) / 2</f>
        <v>0.995</v>
      </c>
      <c r="V44" s="57" t="s">
        <v>102</v>
      </c>
      <c r="W44" s="48">
        <f>_xlfn.T.INV.2T(1 - O33, J14 - 1)</f>
        <v>2.5980553603460455</v>
      </c>
      <c r="Y44" s="32" t="s">
        <v>103</v>
      </c>
      <c r="Z44" s="19">
        <f xml:space="preserve"> (1 + $O$33) / 2</f>
        <v>0.995</v>
      </c>
      <c r="AH44" s="57" t="s">
        <v>102</v>
      </c>
      <c r="AI44" s="48">
        <f>_xlfn.T.INV.2T(1 - O33, P14 - 1)</f>
        <v>2.5980553603460455</v>
      </c>
      <c r="AK44" s="32" t="s">
        <v>103</v>
      </c>
      <c r="AL44" s="58">
        <f xml:space="preserve"> (1 + $O$33) / 2</f>
        <v>0.995</v>
      </c>
    </row>
    <row r="45" spans="1:38" x14ac:dyDescent="0.3">
      <c r="A45" s="17">
        <f>'Вычисление выбросов'!N45</f>
        <v>42415</v>
      </c>
      <c r="B45" s="31">
        <f>'Вычисление выбросов'!O45</f>
        <v>-2.860002205497322E-2</v>
      </c>
      <c r="C45" s="31">
        <f t="shared" si="0"/>
        <v>8.1796126154495461E-4</v>
      </c>
      <c r="D45" s="31">
        <f>'Вычисление выбросов'!P45</f>
        <v>0</v>
      </c>
      <c r="E45" s="31">
        <f t="shared" si="1"/>
        <v>0</v>
      </c>
      <c r="F45" s="31">
        <f>'Вычисление выбросов'!Q45</f>
        <v>2.2825787858857461E-2</v>
      </c>
      <c r="G45" s="31">
        <f t="shared" si="2"/>
        <v>5.2101659137756466E-4</v>
      </c>
      <c r="I45" s="34" t="s">
        <v>104</v>
      </c>
      <c r="J45" s="56">
        <f xml:space="preserve"> (L42) / SQRT(J14)</f>
        <v>2.3484836940864196E-3</v>
      </c>
      <c r="L45" s="34" t="s">
        <v>105</v>
      </c>
      <c r="M45" s="19">
        <f xml:space="preserve"> (1 - $O$33) / 2</f>
        <v>5.0000000000000044E-3</v>
      </c>
      <c r="V45" s="34" t="s">
        <v>104</v>
      </c>
      <c r="W45" s="56">
        <f xml:space="preserve"> (Y42) / SQRT(J14)</f>
        <v>2.2508596574537317E-3</v>
      </c>
      <c r="Y45" s="34" t="s">
        <v>105</v>
      </c>
      <c r="Z45" s="19">
        <f xml:space="preserve"> (1 - $O$33) / 2</f>
        <v>5.0000000000000044E-3</v>
      </c>
      <c r="AH45" s="34" t="s">
        <v>104</v>
      </c>
      <c r="AI45" s="56">
        <f xml:space="preserve"> (AK42) / SQRT(P14)</f>
        <v>1.8743061499044474E-3</v>
      </c>
      <c r="AK45" s="34" t="s">
        <v>105</v>
      </c>
      <c r="AL45" s="58">
        <f xml:space="preserve"> (1 - $O$33) / 2</f>
        <v>5.0000000000000044E-3</v>
      </c>
    </row>
    <row r="46" spans="1:38" x14ac:dyDescent="0.3">
      <c r="A46" s="17">
        <f>'Вычисление выбросов'!N46</f>
        <v>42422</v>
      </c>
      <c r="B46" s="31">
        <f>'Вычисление выбросов'!O46</f>
        <v>7.0704984632965475E-3</v>
      </c>
      <c r="C46" s="31">
        <f t="shared" si="0"/>
        <v>4.9991948519478838E-5</v>
      </c>
      <c r="D46" s="31">
        <f>'Вычисление выбросов'!P46</f>
        <v>-1.2320484388040624E-2</v>
      </c>
      <c r="E46" s="31">
        <f t="shared" si="1"/>
        <v>1.5179433555595272E-4</v>
      </c>
      <c r="F46" s="31">
        <f>'Вычисление выбросов'!Q46</f>
        <v>2.2669422357358113E-2</v>
      </c>
      <c r="G46" s="31">
        <f t="shared" si="2"/>
        <v>5.1390271001628784E-4</v>
      </c>
    </row>
    <row r="47" spans="1:38" x14ac:dyDescent="0.3">
      <c r="A47" s="17">
        <f>'Вычисление выбросов'!N47</f>
        <v>42429</v>
      </c>
      <c r="B47" s="31">
        <f>'Вычисление выбросов'!O47</f>
        <v>8.7063564970749421E-2</v>
      </c>
      <c r="C47" s="31">
        <f t="shared" si="0"/>
        <v>7.580064345415906E-3</v>
      </c>
      <c r="D47" s="31">
        <f>'Вычисление выбросов'!P47</f>
        <v>1.639380977567657E-2</v>
      </c>
      <c r="E47" s="31">
        <f t="shared" si="1"/>
        <v>2.6875699896106869E-4</v>
      </c>
      <c r="F47" s="31">
        <f>'Вычисление выбросов'!Q47</f>
        <v>6.4748082658431225E-2</v>
      </c>
      <c r="G47" s="31">
        <f t="shared" si="2"/>
        <v>4.1923142079430421E-3</v>
      </c>
      <c r="I47" s="178" t="s">
        <v>106</v>
      </c>
      <c r="J47" s="193"/>
      <c r="K47" s="45">
        <f>_xlfn.CHISQ.INV(M44,J14 - 1)</f>
        <v>281.14642645083137</v>
      </c>
      <c r="V47" s="178" t="s">
        <v>106</v>
      </c>
      <c r="W47" s="193"/>
      <c r="X47" s="45">
        <f>_xlfn.CHISQ.INV(Z44,J14 - 1)</f>
        <v>281.14642645083137</v>
      </c>
      <c r="AH47" s="178" t="s">
        <v>106</v>
      </c>
      <c r="AI47" s="193"/>
      <c r="AJ47" s="45">
        <f>_xlfn.CHISQ.INV(AL44,P14 - 1)</f>
        <v>281.14642645083137</v>
      </c>
    </row>
    <row r="48" spans="1:38" x14ac:dyDescent="0.3">
      <c r="A48" s="17">
        <f>'Вычисление выбросов'!N48</f>
        <v>42436</v>
      </c>
      <c r="B48" s="31">
        <f>'Вычисление выбросов'!O48</f>
        <v>7.4349784875182116E-3</v>
      </c>
      <c r="C48" s="31">
        <f t="shared" si="0"/>
        <v>5.5278905109858592E-5</v>
      </c>
      <c r="D48" s="31">
        <f>'Вычисление выбросов'!P48</f>
        <v>7.4398290053859326E-2</v>
      </c>
      <c r="E48" s="31">
        <f t="shared" si="1"/>
        <v>5.5351055629381833E-3</v>
      </c>
      <c r="F48" s="31">
        <f>'Вычисление выбросов'!Q48</f>
        <v>-2.1528533611009783E-3</v>
      </c>
      <c r="G48" s="31">
        <f t="shared" si="2"/>
        <v>4.6347775944037788E-6</v>
      </c>
      <c r="I48" s="176" t="s">
        <v>107</v>
      </c>
      <c r="J48" s="194"/>
      <c r="K48" s="46">
        <f>_xlfn.CHISQ.INV(M45,J14-1)</f>
        <v>172.35955292146792</v>
      </c>
      <c r="V48" s="176" t="s">
        <v>107</v>
      </c>
      <c r="W48" s="194"/>
      <c r="X48" s="46">
        <f>_xlfn.CHISQ.INV(Z45,J14-1)</f>
        <v>172.35955292146792</v>
      </c>
      <c r="AH48" s="176" t="s">
        <v>107</v>
      </c>
      <c r="AI48" s="194"/>
      <c r="AJ48" s="46">
        <f>_xlfn.CHISQ.INV(AL45,P14-1)</f>
        <v>172.35955292146792</v>
      </c>
    </row>
    <row r="49" spans="1:43" x14ac:dyDescent="0.3">
      <c r="A49" s="17">
        <f>'Вычисление выбросов'!N49</f>
        <v>42443</v>
      </c>
      <c r="B49" s="31">
        <f>'Вычисление выбросов'!O49</f>
        <v>3.6367644170874791E-2</v>
      </c>
      <c r="C49" s="31">
        <f t="shared" si="0"/>
        <v>1.3226055425393632E-3</v>
      </c>
      <c r="D49" s="31">
        <f>'Вычисление выбросов'!P49</f>
        <v>-1.9048194970694474E-2</v>
      </c>
      <c r="E49" s="31">
        <f t="shared" si="1"/>
        <v>3.6283373164159026E-4</v>
      </c>
      <c r="F49" s="31">
        <f>'Вычисление выбросов'!Q49</f>
        <v>4.5215511896447395E-2</v>
      </c>
      <c r="G49" s="31">
        <f t="shared" si="2"/>
        <v>2.044442516057776E-3</v>
      </c>
    </row>
    <row r="50" spans="1:43" x14ac:dyDescent="0.3">
      <c r="A50" s="17">
        <f>'Вычисление выбросов'!N50</f>
        <v>42457</v>
      </c>
      <c r="B50" s="31">
        <f>'Вычисление выбросов'!O50</f>
        <v>2.0575397716455113E-2</v>
      </c>
      <c r="C50" s="31">
        <f t="shared" si="0"/>
        <v>4.2334699119030627E-4</v>
      </c>
      <c r="D50" s="31">
        <f>'Вычисление выбросов'!P50</f>
        <v>-2.8675799976666309E-2</v>
      </c>
      <c r="E50" s="31">
        <f t="shared" si="1"/>
        <v>8.2230150430177547E-4</v>
      </c>
      <c r="F50" s="31">
        <f>'Вычисление выбросов'!Q50</f>
        <v>-8.906540816203113E-3</v>
      </c>
      <c r="G50" s="31">
        <f t="shared" si="2"/>
        <v>7.9326469310692012E-5</v>
      </c>
      <c r="I50" s="166" t="s">
        <v>101</v>
      </c>
      <c r="J50" s="195"/>
      <c r="K50" s="195"/>
      <c r="L50" s="195"/>
      <c r="M50" s="59">
        <f xml:space="preserve"> ROUND(L35 / ROUND(1 + 3.322 *LOG10(100),0),2)</f>
        <v>0.02</v>
      </c>
      <c r="V50" s="166" t="s">
        <v>101</v>
      </c>
      <c r="W50" s="195"/>
      <c r="X50" s="195"/>
      <c r="Y50" s="195"/>
      <c r="Z50" s="59">
        <f xml:space="preserve"> ROUND(Y35 / ROUND(1 + 3.322 *LOG10(100),0),2)</f>
        <v>0.02</v>
      </c>
      <c r="AH50" s="166" t="s">
        <v>101</v>
      </c>
      <c r="AI50" s="195"/>
      <c r="AJ50" s="195"/>
      <c r="AK50" s="195"/>
      <c r="AL50" s="59">
        <f xml:space="preserve"> ROUND(AK35 / ROUND(1 + 3.322 *LOG10(100),0),2)</f>
        <v>0.02</v>
      </c>
    </row>
    <row r="51" spans="1:43" x14ac:dyDescent="0.3">
      <c r="A51" s="17">
        <f>'Вычисление выбросов'!N51</f>
        <v>42478</v>
      </c>
      <c r="B51" s="31">
        <f>'Вычисление выбросов'!O51</f>
        <v>-1.576658103301733E-2</v>
      </c>
      <c r="C51" s="31">
        <f t="shared" si="0"/>
        <v>2.4858507747070184E-4</v>
      </c>
      <c r="D51" s="31">
        <f>'Вычисление выбросов'!P51</f>
        <v>6.8992871486951421E-2</v>
      </c>
      <c r="E51" s="31">
        <f t="shared" si="1"/>
        <v>4.7600163160149943E-3</v>
      </c>
      <c r="F51" s="31">
        <f>'Вычисление выбросов'!Q51</f>
        <v>3.9096535827901333E-2</v>
      </c>
      <c r="G51" s="31">
        <f t="shared" si="2"/>
        <v>1.5285391137423725E-3</v>
      </c>
    </row>
    <row r="52" spans="1:43" x14ac:dyDescent="0.3">
      <c r="A52" s="17">
        <f>'Вычисление выбросов'!N52</f>
        <v>42492</v>
      </c>
      <c r="B52" s="31">
        <f>'Вычисление выбросов'!O52</f>
        <v>-6.3414843172889659E-2</v>
      </c>
      <c r="C52" s="31">
        <f t="shared" si="0"/>
        <v>4.0214423346421899E-3</v>
      </c>
      <c r="D52" s="31">
        <f>'Вычисление выбросов'!P52</f>
        <v>1.904819497069463E-2</v>
      </c>
      <c r="E52" s="31">
        <f t="shared" si="1"/>
        <v>3.6283373164159617E-4</v>
      </c>
      <c r="F52" s="31">
        <f>'Вычисление выбросов'!Q52</f>
        <v>-6.472847270049388E-2</v>
      </c>
      <c r="G52" s="31">
        <f t="shared" si="2"/>
        <v>4.1897751781385818E-3</v>
      </c>
      <c r="I52" s="165" t="s">
        <v>108</v>
      </c>
      <c r="J52" s="165"/>
      <c r="K52" s="19" t="s">
        <v>117</v>
      </c>
      <c r="L52" s="19" t="s">
        <v>118</v>
      </c>
      <c r="M52" s="19" t="s">
        <v>119</v>
      </c>
      <c r="N52" s="19" t="s">
        <v>120</v>
      </c>
      <c r="O52" s="19" t="s">
        <v>121</v>
      </c>
      <c r="P52" s="58" t="s">
        <v>122</v>
      </c>
      <c r="Q52" s="58" t="s">
        <v>123</v>
      </c>
      <c r="R52" s="19" t="s">
        <v>124</v>
      </c>
      <c r="S52" s="19" t="s">
        <v>125</v>
      </c>
      <c r="T52" s="19" t="s">
        <v>126</v>
      </c>
      <c r="V52" s="165" t="s">
        <v>108</v>
      </c>
      <c r="W52" s="165"/>
      <c r="X52" s="19" t="s">
        <v>117</v>
      </c>
      <c r="Y52" s="19" t="s">
        <v>118</v>
      </c>
      <c r="Z52" s="19" t="s">
        <v>119</v>
      </c>
      <c r="AA52" s="19" t="s">
        <v>120</v>
      </c>
      <c r="AB52" s="19" t="s">
        <v>121</v>
      </c>
      <c r="AC52" s="58" t="s">
        <v>122</v>
      </c>
      <c r="AD52" s="58" t="s">
        <v>123</v>
      </c>
      <c r="AE52" s="58" t="s">
        <v>124</v>
      </c>
      <c r="AF52" s="58" t="s">
        <v>125</v>
      </c>
      <c r="AG52" s="38"/>
      <c r="AH52" s="165" t="s">
        <v>108</v>
      </c>
      <c r="AI52" s="165"/>
      <c r="AJ52" s="58" t="s">
        <v>129</v>
      </c>
      <c r="AK52" s="58" t="s">
        <v>130</v>
      </c>
      <c r="AL52" s="58" t="s">
        <v>131</v>
      </c>
      <c r="AM52" s="58" t="s">
        <v>132</v>
      </c>
      <c r="AN52" s="58" t="s">
        <v>133</v>
      </c>
      <c r="AO52" s="58" t="s">
        <v>134</v>
      </c>
      <c r="AP52" s="58" t="s">
        <v>135</v>
      </c>
      <c r="AQ52" s="58" t="s">
        <v>136</v>
      </c>
    </row>
    <row r="53" spans="1:43" x14ac:dyDescent="0.3">
      <c r="A53" s="17">
        <f>'Вычисление выбросов'!N53</f>
        <v>42499</v>
      </c>
      <c r="B53" s="31">
        <f>'Вычисление выбросов'!O53</f>
        <v>1.842299957677607E-2</v>
      </c>
      <c r="C53" s="31">
        <f t="shared" si="0"/>
        <v>3.3940691340589128E-4</v>
      </c>
      <c r="D53" s="31">
        <f>'Вычисление выбросов'!P53</f>
        <v>-6.309169193264721E-3</v>
      </c>
      <c r="E53" s="31">
        <f t="shared" si="1"/>
        <v>3.980561590924061E-5</v>
      </c>
      <c r="F53" s="31">
        <f>'Вычисление выбросов'!Q53</f>
        <v>-1.9489606383523234E-2</v>
      </c>
      <c r="G53" s="31">
        <f t="shared" si="2"/>
        <v>3.7984475698466956E-4</v>
      </c>
      <c r="I53" s="165" t="s">
        <v>109</v>
      </c>
      <c r="J53" s="165"/>
      <c r="K53" s="19">
        <v>-0.08</v>
      </c>
      <c r="L53" s="19">
        <v>-0.06</v>
      </c>
      <c r="M53" s="19">
        <v>-0.04</v>
      </c>
      <c r="N53" s="19">
        <v>-0.02</v>
      </c>
      <c r="O53" s="19">
        <v>0</v>
      </c>
      <c r="P53" s="58">
        <v>0.02</v>
      </c>
      <c r="Q53" s="58">
        <v>0.04</v>
      </c>
      <c r="R53" s="19">
        <v>0.06</v>
      </c>
      <c r="S53" s="19">
        <v>0.08</v>
      </c>
      <c r="T53" s="19">
        <v>0.1</v>
      </c>
      <c r="V53" s="165" t="s">
        <v>109</v>
      </c>
      <c r="W53" s="165"/>
      <c r="X53" s="19">
        <v>-0.08</v>
      </c>
      <c r="Y53" s="19">
        <v>-0.06</v>
      </c>
      <c r="Z53" s="19">
        <v>-0.04</v>
      </c>
      <c r="AA53" s="19">
        <v>-0.02</v>
      </c>
      <c r="AB53" s="19">
        <v>0</v>
      </c>
      <c r="AC53" s="58">
        <v>0.02</v>
      </c>
      <c r="AD53" s="58">
        <v>0.04</v>
      </c>
      <c r="AE53" s="58">
        <v>0.06</v>
      </c>
      <c r="AF53" s="58">
        <v>0.08</v>
      </c>
      <c r="AG53" s="38"/>
      <c r="AH53" s="165" t="s">
        <v>109</v>
      </c>
      <c r="AI53" s="165"/>
      <c r="AJ53" s="58">
        <v>-7.0000000000000007E-2</v>
      </c>
      <c r="AK53" s="58">
        <v>-0.05</v>
      </c>
      <c r="AL53" s="58">
        <v>-0.03</v>
      </c>
      <c r="AM53" s="58">
        <v>-0.01</v>
      </c>
      <c r="AN53" s="58">
        <v>0.01</v>
      </c>
      <c r="AO53" s="58">
        <v>0.03</v>
      </c>
      <c r="AP53" s="58">
        <v>0.05</v>
      </c>
      <c r="AQ53" s="58">
        <v>7.0000000000000007E-2</v>
      </c>
    </row>
    <row r="54" spans="1:43" x14ac:dyDescent="0.3">
      <c r="A54" s="17">
        <f>'Вычисление выбросов'!N54</f>
        <v>42506</v>
      </c>
      <c r="B54" s="31">
        <f>'Вычисление выбросов'!O54</f>
        <v>-3.8944635297572923E-2</v>
      </c>
      <c r="C54" s="31">
        <f t="shared" si="0"/>
        <v>1.5166846184609629E-3</v>
      </c>
      <c r="D54" s="31">
        <f>'Вычисление выбросов'!P54</f>
        <v>-5.5298640196225754E-2</v>
      </c>
      <c r="E54" s="31">
        <f t="shared" si="1"/>
        <v>3.0579396075516348E-3</v>
      </c>
      <c r="F54" s="31">
        <f>'Вычисление выбросов'!Q54</f>
        <v>6.1795345726469043E-3</v>
      </c>
      <c r="G54" s="31">
        <f t="shared" si="2"/>
        <v>3.8186647534538356E-5</v>
      </c>
      <c r="I54" s="165" t="s">
        <v>110</v>
      </c>
      <c r="J54" s="165"/>
      <c r="K54" s="19">
        <f>COUNTIFS($B$2:$B$225,"&gt;= -0,09", $B$2:$B$225, "&lt; -0,07")</f>
        <v>7</v>
      </c>
      <c r="L54" s="19">
        <f>COUNTIFS($B$2:$B$225,"&gt;= -0,07", $B$2:$B$225, "&lt; -0,05")</f>
        <v>10</v>
      </c>
      <c r="M54" s="19">
        <f>COUNTIFS($B$2:$B$225,"&gt;= -0,05", $B$2:$B$225, "&lt; -0,03")</f>
        <v>15</v>
      </c>
      <c r="N54" s="19">
        <f>COUNTIFS($B$2:$B$225,"&gt;= -0,03", $B$2:$B$225, "&lt; -0,01")</f>
        <v>49</v>
      </c>
      <c r="O54" s="19">
        <f>COUNTIFS($B$2:$B$225,"&gt;= -0,01", $B$2:$B$225, "&lt; 0,01")</f>
        <v>46</v>
      </c>
      <c r="P54" s="58">
        <f>COUNTIFS($B$2:$B$225,"&gt;= 0,01", $B$2:$B$225, "&lt; 0,03")</f>
        <v>54</v>
      </c>
      <c r="Q54" s="58">
        <f>COUNTIFS($B$2:$B$225,"&gt;= 0,03", $B$2:$B$225, "&lt; 0,05")</f>
        <v>21</v>
      </c>
      <c r="R54" s="19">
        <f>COUNTIFS($B$2:$B$225,"&gt;= 0,05", $B$2:$B$225, "&lt; 0,07")</f>
        <v>12</v>
      </c>
      <c r="S54" s="19">
        <f>COUNTIFS($B$2:$B$225,"&gt;= 0,07", $B$2:$B$225, "&lt; 0,09")</f>
        <v>9</v>
      </c>
      <c r="T54" s="19">
        <f>COUNTIFS($B$2:$B$225,"&gt;= 0,09", $B$2:$B$225, "&lt; 0,11")</f>
        <v>1</v>
      </c>
      <c r="V54" s="165" t="s">
        <v>110</v>
      </c>
      <c r="W54" s="165"/>
      <c r="X54" s="19">
        <f>COUNTIFS($D$2:$D$225,"&gt;= -0,09", $D$2:$D$225, "&lt; -0,07")</f>
        <v>2</v>
      </c>
      <c r="Y54" s="58">
        <f>COUNTIFS($D$2:$D$225,"&gt;= -0,07", $D$2:$D$225, "&lt; -0,05")</f>
        <v>17</v>
      </c>
      <c r="Z54" s="58">
        <f>COUNTIFS($D$2:$D$225,"&gt;= -0,05", $D$2:$D$225, "&lt; -0,03")</f>
        <v>24</v>
      </c>
      <c r="AA54" s="58">
        <f>COUNTIFS($D$2:$D$225,"&gt;= -0,03", $D$2:$D$225, "&lt; -0,01")</f>
        <v>52</v>
      </c>
      <c r="AB54" s="58">
        <f>COUNTIFS($D$2:$D$225,"&gt;= -0,01", $D$2:$D$225, "&lt; 0,01")</f>
        <v>64</v>
      </c>
      <c r="AC54" s="58">
        <f>COUNTIFS($D$2:$D$225,"&gt;= 0,01", $D$2:$D$225, "&lt; 0,03")</f>
        <v>31</v>
      </c>
      <c r="AD54" s="58">
        <f>COUNTIFS($D$2:$D$225,"&gt;= 0,03", $D$2:$D$225, "&lt; 0,05")</f>
        <v>13</v>
      </c>
      <c r="AE54" s="58">
        <f>COUNTIFS($D$2:$D$225,"&gt;= 0,05", $D$2:$D$225, "&lt; 0,07")</f>
        <v>13</v>
      </c>
      <c r="AF54" s="58">
        <f>COUNTIFS($D$2:$D$225,"&gt;= 0,07", $D$2:$D$225, "&lt; 0,09")</f>
        <v>8</v>
      </c>
      <c r="AG54" s="38"/>
      <c r="AH54" s="165" t="s">
        <v>110</v>
      </c>
      <c r="AI54" s="165"/>
      <c r="AJ54" s="58">
        <f>COUNTIFS($F$2:$F$225,"&gt;= -0,08", $F$2:$F$225, "&lt; -0,06")</f>
        <v>6</v>
      </c>
      <c r="AK54" s="58">
        <f>COUNTIFS($F$2:$F$225,"&gt;= -0,06", $F$2:$F$225, "&lt; -0,04")</f>
        <v>9</v>
      </c>
      <c r="AL54" s="58">
        <f>COUNTIFS($F$2:$F$225,"&gt;= -0,04", $F$2:$F$225, "&lt; -0,02")</f>
        <v>27</v>
      </c>
      <c r="AM54" s="58">
        <f>COUNTIFS($F$2:$F$225,"&gt;= -0,02", $F$2:$F$225, "&lt; 0")</f>
        <v>66</v>
      </c>
      <c r="AN54" s="58">
        <f>COUNTIFS($F$2:$F$225,"&gt;= 0", $F$2:$F$225, "&lt; 0,02")</f>
        <v>66</v>
      </c>
      <c r="AO54" s="58">
        <f>COUNTIFS($F$2:$F$225,"&gt;= 0,02", $F$2:$F$225, "&lt; 0,04")</f>
        <v>31</v>
      </c>
      <c r="AP54" s="58">
        <f>COUNTIFS($F$2:$F$225,"&gt;= 0,04", $F$2:$F$225, "&lt; 0,06")</f>
        <v>14</v>
      </c>
      <c r="AQ54" s="58">
        <f>COUNTIFS($F$2:$F$225,"&gt;= 0,06", $F$2:$F$225, "&lt; 0,08")</f>
        <v>5</v>
      </c>
    </row>
    <row r="55" spans="1:43" x14ac:dyDescent="0.3">
      <c r="A55" s="17">
        <f>'Вычисление выбросов'!N55</f>
        <v>42513</v>
      </c>
      <c r="B55" s="31">
        <f>'Вычисление выбросов'!O55</f>
        <v>-1.122706259378344E-2</v>
      </c>
      <c r="C55" s="31">
        <f t="shared" si="0"/>
        <v>1.2604693448473134E-4</v>
      </c>
      <c r="D55" s="31">
        <f>'Вычисление выбросов'!P55</f>
        <v>-1.0084119066625935E-2</v>
      </c>
      <c r="E55" s="31">
        <f t="shared" si="1"/>
        <v>1.0168945734988871E-4</v>
      </c>
      <c r="F55" s="31">
        <f>'Вычисление выбросов'!Q55</f>
        <v>-1.2553438779043018E-2</v>
      </c>
      <c r="G55" s="31">
        <f t="shared" si="2"/>
        <v>1.5758882517918104E-4</v>
      </c>
      <c r="I55" s="165" t="s">
        <v>111</v>
      </c>
      <c r="J55" s="165"/>
      <c r="K55" s="19">
        <f xml:space="preserve"> K54 / $J$14</f>
        <v>3.125E-2</v>
      </c>
      <c r="L55" s="19">
        <f t="shared" ref="L55:P55" si="3" xml:space="preserve"> L54 / $J$14</f>
        <v>4.4642857142857144E-2</v>
      </c>
      <c r="M55" s="19">
        <f t="shared" si="3"/>
        <v>6.6964285714285712E-2</v>
      </c>
      <c r="N55" s="19">
        <f t="shared" si="3"/>
        <v>0.21875</v>
      </c>
      <c r="O55" s="19">
        <f t="shared" si="3"/>
        <v>0.20535714285714285</v>
      </c>
      <c r="P55" s="58">
        <f t="shared" si="3"/>
        <v>0.24107142857142858</v>
      </c>
      <c r="Q55" s="58">
        <f xml:space="preserve"> Q54 / $J$14</f>
        <v>9.375E-2</v>
      </c>
      <c r="R55" s="19">
        <f xml:space="preserve"> R54 / $J$14</f>
        <v>5.3571428571428568E-2</v>
      </c>
      <c r="S55" s="19">
        <f xml:space="preserve"> S54 / $J$14</f>
        <v>4.0178571428571432E-2</v>
      </c>
      <c r="T55" s="19">
        <f xml:space="preserve"> T54 / $J$14</f>
        <v>4.464285714285714E-3</v>
      </c>
      <c r="V55" s="165" t="s">
        <v>111</v>
      </c>
      <c r="W55" s="165"/>
      <c r="X55" s="19">
        <f xml:space="preserve"> X54 / $J$14</f>
        <v>8.9285714285714281E-3</v>
      </c>
      <c r="Y55" s="19">
        <f t="shared" ref="Y55" si="4" xml:space="preserve"> Y54 / $J$14</f>
        <v>7.5892857142857137E-2</v>
      </c>
      <c r="Z55" s="19">
        <f t="shared" ref="Z55" si="5" xml:space="preserve"> Z54 / $J$14</f>
        <v>0.10714285714285714</v>
      </c>
      <c r="AA55" s="19">
        <f t="shared" ref="AA55" si="6" xml:space="preserve"> AA54 / $J$14</f>
        <v>0.23214285714285715</v>
      </c>
      <c r="AB55" s="19">
        <f t="shared" ref="AB55" si="7" xml:space="preserve"> AB54 / $J$14</f>
        <v>0.2857142857142857</v>
      </c>
      <c r="AC55" s="58">
        <f t="shared" ref="AC55" si="8" xml:space="preserve"> AC54 / $J$14</f>
        <v>0.13839285714285715</v>
      </c>
      <c r="AD55" s="58">
        <f xml:space="preserve"> AD54 / $J$14</f>
        <v>5.8035714285714288E-2</v>
      </c>
      <c r="AE55" s="58">
        <f xml:space="preserve"> AE54 / $J$14</f>
        <v>5.8035714285714288E-2</v>
      </c>
      <c r="AF55" s="58">
        <f xml:space="preserve"> AF54 / $J$14</f>
        <v>3.5714285714285712E-2</v>
      </c>
      <c r="AG55" s="38"/>
      <c r="AH55" s="165" t="s">
        <v>111</v>
      </c>
      <c r="AI55" s="165"/>
      <c r="AJ55" s="58">
        <f xml:space="preserve"> AJ54 / $P$14</f>
        <v>2.6785714285714284E-2</v>
      </c>
      <c r="AK55" s="58">
        <f t="shared" ref="AK55:AQ55" si="9" xml:space="preserve"> AK54 / $P$14</f>
        <v>4.0178571428571432E-2</v>
      </c>
      <c r="AL55" s="58">
        <f t="shared" si="9"/>
        <v>0.12053571428571429</v>
      </c>
      <c r="AM55" s="58">
        <f t="shared" si="9"/>
        <v>0.29464285714285715</v>
      </c>
      <c r="AN55" s="58">
        <f t="shared" si="9"/>
        <v>0.29464285714285715</v>
      </c>
      <c r="AO55" s="58">
        <f t="shared" si="9"/>
        <v>0.13839285714285715</v>
      </c>
      <c r="AP55" s="58">
        <f t="shared" si="9"/>
        <v>6.25E-2</v>
      </c>
      <c r="AQ55" s="58">
        <f t="shared" si="9"/>
        <v>2.2321428571428572E-2</v>
      </c>
    </row>
    <row r="56" spans="1:43" x14ac:dyDescent="0.3">
      <c r="A56" s="17">
        <f>'Вычисление выбросов'!N56</f>
        <v>42520</v>
      </c>
      <c r="B56" s="31">
        <f>'Вычисление выбросов'!O56</f>
        <v>1.2820688429061469E-2</v>
      </c>
      <c r="C56" s="31">
        <f t="shared" si="0"/>
        <v>1.6437005179507065E-4</v>
      </c>
      <c r="D56" s="31">
        <f>'Вычисление выбросов'!P56</f>
        <v>-6.7796869853788038E-3</v>
      </c>
      <c r="E56" s="31">
        <f t="shared" si="1"/>
        <v>4.5964155619714735E-5</v>
      </c>
      <c r="F56" s="31">
        <f>'Вычисление выбросов'!Q56</f>
        <v>-1.8415567250996086E-2</v>
      </c>
      <c r="G56" s="31">
        <f t="shared" si="2"/>
        <v>3.3913311717595951E-4</v>
      </c>
      <c r="I56" s="165" t="s">
        <v>112</v>
      </c>
      <c r="J56" s="165"/>
      <c r="K56" s="19">
        <f>K55</f>
        <v>3.125E-2</v>
      </c>
      <c r="L56" s="19">
        <f xml:space="preserve"> K56 + L55</f>
        <v>7.5892857142857151E-2</v>
      </c>
      <c r="M56" s="19">
        <f t="shared" ref="M56:P56" si="10" xml:space="preserve"> L56 + M55</f>
        <v>0.14285714285714285</v>
      </c>
      <c r="N56" s="19">
        <f t="shared" si="10"/>
        <v>0.36160714285714285</v>
      </c>
      <c r="O56" s="19">
        <f t="shared" si="10"/>
        <v>0.5669642857142857</v>
      </c>
      <c r="P56" s="58">
        <f t="shared" si="10"/>
        <v>0.8080357142857143</v>
      </c>
      <c r="Q56" s="58">
        <f xml:space="preserve"> P56 + Q55</f>
        <v>0.9017857142857143</v>
      </c>
      <c r="R56" s="19">
        <f xml:space="preserve"> Q56 + R55</f>
        <v>0.9553571428571429</v>
      </c>
      <c r="S56" s="19">
        <f t="shared" ref="S56" si="11" xml:space="preserve"> R56 + S55</f>
        <v>0.9955357142857143</v>
      </c>
      <c r="T56" s="19">
        <f t="shared" ref="T56" si="12" xml:space="preserve"> S56 + T55</f>
        <v>1</v>
      </c>
      <c r="V56" s="165" t="s">
        <v>112</v>
      </c>
      <c r="W56" s="165"/>
      <c r="X56" s="19">
        <f>X55</f>
        <v>8.9285714285714281E-3</v>
      </c>
      <c r="Y56" s="19">
        <f xml:space="preserve"> X56 + Y55</f>
        <v>8.4821428571428562E-2</v>
      </c>
      <c r="Z56" s="19">
        <f t="shared" ref="Z56" si="13" xml:space="preserve"> Y56 + Z55</f>
        <v>0.1919642857142857</v>
      </c>
      <c r="AA56" s="19">
        <f t="shared" ref="AA56" si="14" xml:space="preserve"> Z56 + AA55</f>
        <v>0.42410714285714285</v>
      </c>
      <c r="AB56" s="19">
        <f t="shared" ref="AB56" si="15" xml:space="preserve"> AA56 + AB55</f>
        <v>0.7098214285714286</v>
      </c>
      <c r="AC56" s="58">
        <f t="shared" ref="AC56" si="16" xml:space="preserve"> AB56 + AC55</f>
        <v>0.84821428571428581</v>
      </c>
      <c r="AD56" s="58">
        <f xml:space="preserve"> AC56 + AD55</f>
        <v>0.90625000000000011</v>
      </c>
      <c r="AE56" s="58">
        <f xml:space="preserve"> AD56 + AE55</f>
        <v>0.96428571428571441</v>
      </c>
      <c r="AF56" s="58">
        <f t="shared" ref="AF56" si="17" xml:space="preserve"> AE56 + AF55</f>
        <v>1.0000000000000002</v>
      </c>
      <c r="AG56" s="38"/>
      <c r="AH56" s="165" t="s">
        <v>112</v>
      </c>
      <c r="AI56" s="165"/>
      <c r="AJ56" s="58">
        <f>AJ55</f>
        <v>2.6785714285714284E-2</v>
      </c>
      <c r="AK56" s="58">
        <f xml:space="preserve"> AJ56 + AK55</f>
        <v>6.6964285714285712E-2</v>
      </c>
      <c r="AL56" s="58">
        <f t="shared" ref="AL56" si="18" xml:space="preserve"> AK56 + AL55</f>
        <v>0.1875</v>
      </c>
      <c r="AM56" s="58">
        <f t="shared" ref="AM56" si="19" xml:space="preserve"> AL56 + AM55</f>
        <v>0.48214285714285715</v>
      </c>
      <c r="AN56" s="58">
        <f t="shared" ref="AN56" si="20" xml:space="preserve"> AM56 + AN55</f>
        <v>0.7767857142857143</v>
      </c>
      <c r="AO56" s="58">
        <f t="shared" ref="AO56" si="21" xml:space="preserve"> AN56 + AO55</f>
        <v>0.9151785714285714</v>
      </c>
      <c r="AP56" s="58">
        <f xml:space="preserve"> AO56 + AP55</f>
        <v>0.9776785714285714</v>
      </c>
      <c r="AQ56" s="58">
        <f xml:space="preserve"> AP56 + AQ55</f>
        <v>1</v>
      </c>
    </row>
    <row r="57" spans="1:43" x14ac:dyDescent="0.3">
      <c r="A57" s="17">
        <f>'Вычисление выбросов'!N57</f>
        <v>42527</v>
      </c>
      <c r="B57" s="31">
        <f>'Вычисление выбросов'!O57</f>
        <v>7.9302556759775645E-3</v>
      </c>
      <c r="C57" s="31">
        <f t="shared" si="0"/>
        <v>6.288895508637438E-5</v>
      </c>
      <c r="D57" s="31">
        <f>'Вычисление выбросов'!P57</f>
        <v>-6.3178901621531558E-2</v>
      </c>
      <c r="E57" s="31">
        <f t="shared" si="1"/>
        <v>3.9915736101031633E-3</v>
      </c>
      <c r="F57" s="31">
        <f>'Вычисление выбросов'!Q57</f>
        <v>7.0823337073727052E-2</v>
      </c>
      <c r="G57" s="31">
        <f t="shared" si="2"/>
        <v>5.0159450742587606E-3</v>
      </c>
      <c r="I57" s="165" t="s">
        <v>113</v>
      </c>
      <c r="J57" s="165"/>
      <c r="K57" s="19">
        <f>K54</f>
        <v>7</v>
      </c>
      <c r="L57" s="19">
        <f t="shared" ref="L57:P57" si="22">K57+L54</f>
        <v>17</v>
      </c>
      <c r="M57" s="19">
        <f t="shared" si="22"/>
        <v>32</v>
      </c>
      <c r="N57" s="19">
        <f t="shared" si="22"/>
        <v>81</v>
      </c>
      <c r="O57" s="19">
        <f t="shared" si="22"/>
        <v>127</v>
      </c>
      <c r="P57" s="58">
        <f t="shared" si="22"/>
        <v>181</v>
      </c>
      <c r="Q57" s="58">
        <f>P57+Q54</f>
        <v>202</v>
      </c>
      <c r="R57" s="19">
        <f>Q57+R54</f>
        <v>214</v>
      </c>
      <c r="S57" s="19">
        <f t="shared" ref="S57" si="23">R57+S54</f>
        <v>223</v>
      </c>
      <c r="T57" s="19">
        <f t="shared" ref="T57" si="24">S57+T54</f>
        <v>224</v>
      </c>
      <c r="V57" s="165" t="s">
        <v>113</v>
      </c>
      <c r="W57" s="165"/>
      <c r="X57" s="19">
        <f>X54</f>
        <v>2</v>
      </c>
      <c r="Y57" s="19">
        <f t="shared" ref="Y57" si="25">X57+Y54</f>
        <v>19</v>
      </c>
      <c r="Z57" s="19">
        <f t="shared" ref="Z57" si="26">Y57+Z54</f>
        <v>43</v>
      </c>
      <c r="AA57" s="19">
        <f t="shared" ref="AA57" si="27">Z57+AA54</f>
        <v>95</v>
      </c>
      <c r="AB57" s="19">
        <f t="shared" ref="AB57" si="28">AA57+AB54</f>
        <v>159</v>
      </c>
      <c r="AC57" s="58">
        <f t="shared" ref="AC57" si="29">AB57+AC54</f>
        <v>190</v>
      </c>
      <c r="AD57" s="58">
        <f>AC57+AD54</f>
        <v>203</v>
      </c>
      <c r="AE57" s="58">
        <f>AD57+AE54</f>
        <v>216</v>
      </c>
      <c r="AF57" s="58">
        <f t="shared" ref="AF57" si="30">AE57+AF54</f>
        <v>224</v>
      </c>
      <c r="AG57" s="38"/>
      <c r="AH57" s="165" t="s">
        <v>113</v>
      </c>
      <c r="AI57" s="165"/>
      <c r="AJ57" s="58">
        <f>AJ54</f>
        <v>6</v>
      </c>
      <c r="AK57" s="58">
        <f t="shared" ref="AK57" si="31">AJ57+AK54</f>
        <v>15</v>
      </c>
      <c r="AL57" s="58">
        <f t="shared" ref="AL57" si="32">AK57+AL54</f>
        <v>42</v>
      </c>
      <c r="AM57" s="58">
        <f t="shared" ref="AM57" si="33">AL57+AM54</f>
        <v>108</v>
      </c>
      <c r="AN57" s="58">
        <f t="shared" ref="AN57" si="34">AM57+AN54</f>
        <v>174</v>
      </c>
      <c r="AO57" s="58">
        <f t="shared" ref="AO57" si="35">AN57+AO54</f>
        <v>205</v>
      </c>
      <c r="AP57" s="58">
        <f>AO57+AP54</f>
        <v>219</v>
      </c>
      <c r="AQ57" s="58">
        <f>AP57+AQ54</f>
        <v>224</v>
      </c>
    </row>
    <row r="58" spans="1:43" x14ac:dyDescent="0.3">
      <c r="A58" s="17">
        <f>'Вычисление выбросов'!N58</f>
        <v>42534</v>
      </c>
      <c r="B58" s="31">
        <f>'Вычисление выбросов'!O58</f>
        <v>2.665577506624698E-2</v>
      </c>
      <c r="C58" s="31">
        <f t="shared" si="0"/>
        <v>7.1053034438235414E-4</v>
      </c>
      <c r="D58" s="31">
        <f>'Вычисление выбросов'!P58</f>
        <v>1.4388737452099452E-2</v>
      </c>
      <c r="E58" s="31">
        <f t="shared" si="1"/>
        <v>2.0703576546544943E-4</v>
      </c>
      <c r="F58" s="31">
        <f>'Вычисление выбросов'!Q58</f>
        <v>-5.2251824403311775E-2</v>
      </c>
      <c r="G58" s="31">
        <f t="shared" si="2"/>
        <v>2.730253153474528E-3</v>
      </c>
      <c r="I58" s="166" t="s">
        <v>114</v>
      </c>
      <c r="J58" s="167"/>
      <c r="K58" s="19">
        <f xml:space="preserve"> POWER(K53 - $O$20,2) *K54</f>
        <v>4.8472321428571427E-2</v>
      </c>
      <c r="L58" s="19">
        <f t="shared" ref="L58:P58" si="36" xml:space="preserve"> POWER(L53 - $O$20,2) *L54</f>
        <v>3.9960459183673455E-2</v>
      </c>
      <c r="M58" s="19">
        <f t="shared" si="36"/>
        <v>2.8012117346938772E-2</v>
      </c>
      <c r="N58" s="19">
        <f t="shared" si="36"/>
        <v>2.6406250000000003E-2</v>
      </c>
      <c r="O58" s="19">
        <f t="shared" si="36"/>
        <v>4.7525510204081607E-4</v>
      </c>
      <c r="P58" s="58">
        <f t="shared" si="36"/>
        <v>1.5215051020408163E-2</v>
      </c>
      <c r="Q58" s="58">
        <f xml:space="preserve"> POWER(Q53 - $O$20,2) *Q54</f>
        <v>2.8416964285714292E-2</v>
      </c>
      <c r="R58" s="19">
        <f xml:space="preserve"> POWER(R53 - $O$20,2) *R54</f>
        <v>3.8695408163265312E-2</v>
      </c>
      <c r="S58" s="19">
        <f xml:space="preserve"> POWER(S53 - $O$20,2) *S54</f>
        <v>5.3064413265306129E-2</v>
      </c>
      <c r="T58" s="19">
        <f xml:space="preserve"> POWER(T53 - $O$20,2) *T54</f>
        <v>9.3674744897959197E-3</v>
      </c>
      <c r="V58" s="166" t="s">
        <v>114</v>
      </c>
      <c r="W58" s="167"/>
      <c r="X58" s="19">
        <f xml:space="preserve"> POWER(X53 - $AB$20,2) *X54</f>
        <v>1.1929607780612245E-2</v>
      </c>
      <c r="Y58" s="58">
        <f t="shared" ref="Y58:AF58" si="37" xml:space="preserve"> POWER(Y53 - $AB$20,2) *Y54</f>
        <v>5.5683808992346942E-2</v>
      </c>
      <c r="Z58" s="58">
        <f t="shared" si="37"/>
        <v>3.3269579081632659E-2</v>
      </c>
      <c r="AA58" s="58">
        <f t="shared" si="37"/>
        <v>1.5441230867346941E-2</v>
      </c>
      <c r="AB58" s="58">
        <f t="shared" si="37"/>
        <v>4.9030612244897894E-4</v>
      </c>
      <c r="AC58" s="58">
        <f t="shared" si="37"/>
        <v>1.6069634885204079E-2</v>
      </c>
      <c r="AD58" s="58">
        <f t="shared" si="37"/>
        <v>2.377816485969388E-2</v>
      </c>
      <c r="AE58" s="58">
        <f t="shared" si="37"/>
        <v>5.1217450573979584E-2</v>
      </c>
      <c r="AF58" s="58">
        <f t="shared" si="37"/>
        <v>5.4804145408163266E-2</v>
      </c>
      <c r="AG58" s="38"/>
      <c r="AH58" s="166" t="s">
        <v>114</v>
      </c>
      <c r="AI58" s="167"/>
      <c r="AJ58" s="58">
        <f xml:space="preserve"> POWER(AJ53 - $AN$20,2) *AJ54</f>
        <v>3.0535762117346942E-2</v>
      </c>
      <c r="AK58" s="58">
        <f t="shared" ref="AK58:AQ58" si="38" xml:space="preserve"> POWER(AK53 - $AN$20,2) *AK54</f>
        <v>2.3721500318877556E-2</v>
      </c>
      <c r="AL58" s="58">
        <f t="shared" si="38"/>
        <v>2.6518072385204084E-2</v>
      </c>
      <c r="AM58" s="58">
        <f t="shared" si="38"/>
        <v>8.4862404336734677E-3</v>
      </c>
      <c r="AN58" s="58">
        <f t="shared" si="38"/>
        <v>4.9505261479591851E-3</v>
      </c>
      <c r="AO58" s="58">
        <f t="shared" si="38"/>
        <v>2.5464532844387756E-2</v>
      </c>
      <c r="AP58" s="58">
        <f t="shared" si="38"/>
        <v>3.3150111607142853E-2</v>
      </c>
      <c r="AQ58" s="58">
        <f t="shared" si="38"/>
        <v>2.3571468431122459E-2</v>
      </c>
    </row>
    <row r="59" spans="1:43" x14ac:dyDescent="0.3">
      <c r="A59" s="17">
        <f>'Вычисление выбросов'!N59</f>
        <v>42541</v>
      </c>
      <c r="B59" s="31">
        <f>'Вычисление выбросов'!O59</f>
        <v>1.8441683419326569E-3</v>
      </c>
      <c r="C59" s="31">
        <f t="shared" si="0"/>
        <v>3.400956873386645E-6</v>
      </c>
      <c r="D59" s="31">
        <f>'Вычисление выбросов'!P59</f>
        <v>1.4184634991956381E-2</v>
      </c>
      <c r="E59" s="31">
        <f t="shared" si="1"/>
        <v>2.0120386985503341E-4</v>
      </c>
      <c r="F59" s="31">
        <f>'Вычисление выбросов'!Q59</f>
        <v>3.9742353754743547E-2</v>
      </c>
      <c r="G59" s="31">
        <f t="shared" si="2"/>
        <v>1.5794546819671786E-3</v>
      </c>
      <c r="S59" s="67"/>
      <c r="T59"/>
      <c r="AD59" s="70"/>
      <c r="AE59" s="70"/>
      <c r="AF59" s="67"/>
      <c r="AG59" s="2"/>
      <c r="AP59" s="70"/>
      <c r="AQ59" s="70"/>
    </row>
    <row r="60" spans="1:43" x14ac:dyDescent="0.3">
      <c r="A60" s="17">
        <f>'Вычисление выбросов'!N60</f>
        <v>42548</v>
      </c>
      <c r="B60" s="31">
        <f>'Вычисление выбросов'!O60</f>
        <v>1.7804624633506686E-2</v>
      </c>
      <c r="C60" s="31">
        <f t="shared" si="0"/>
        <v>3.1700465834007312E-4</v>
      </c>
      <c r="D60" s="31">
        <f>'Вычисление выбросов'!P60</f>
        <v>-2.4956731973867507E-2</v>
      </c>
      <c r="E60" s="31">
        <f t="shared" si="1"/>
        <v>6.2283847081546074E-4</v>
      </c>
      <c r="F60" s="31">
        <f>'Вычисление выбросов'!Q60</f>
        <v>-3.6030665011516053E-3</v>
      </c>
      <c r="G60" s="31">
        <f t="shared" si="2"/>
        <v>1.298208821172087E-5</v>
      </c>
      <c r="I60" s="32" t="s">
        <v>127</v>
      </c>
      <c r="J60" s="62">
        <f>O20</f>
        <v>3.2142857142857134E-3</v>
      </c>
      <c r="O60" s="70"/>
      <c r="P60" s="70"/>
      <c r="Q60" s="67"/>
      <c r="R60"/>
      <c r="S60"/>
      <c r="T60"/>
      <c r="V60" s="32" t="s">
        <v>127</v>
      </c>
      <c r="W60" s="62">
        <f>AB20</f>
        <v>-2.7678571428571409E-3</v>
      </c>
      <c r="AB60" s="70"/>
      <c r="AC60" s="70"/>
      <c r="AD60" s="67"/>
      <c r="AG60" s="2"/>
      <c r="AH60" s="32" t="s">
        <v>127</v>
      </c>
      <c r="AI60" s="62">
        <f>AN20</f>
        <v>1.3392857142857136E-3</v>
      </c>
      <c r="AN60" s="70"/>
      <c r="AO60" s="70"/>
      <c r="AP60" s="67"/>
    </row>
    <row r="61" spans="1:43" x14ac:dyDescent="0.3">
      <c r="A61" s="17">
        <f>'Вычисление выбросов'!N61</f>
        <v>42555</v>
      </c>
      <c r="B61" s="31">
        <f>'Вычисление выбросов'!O61</f>
        <v>-6.1265853002241064E-2</v>
      </c>
      <c r="C61" s="31">
        <f t="shared" si="0"/>
        <v>3.7535047440922105E-3</v>
      </c>
      <c r="D61" s="31">
        <f>'Вычисление выбросов'!P61</f>
        <v>2.4956731973867458E-2</v>
      </c>
      <c r="E61" s="31">
        <f t="shared" si="1"/>
        <v>6.2283847081545836E-4</v>
      </c>
      <c r="F61" s="31">
        <f>'Вычисление выбросов'!Q61</f>
        <v>-2.2664290518726399E-2</v>
      </c>
      <c r="G61" s="31">
        <f t="shared" si="2"/>
        <v>5.1367006471723128E-4</v>
      </c>
      <c r="I61" s="34" t="s">
        <v>128</v>
      </c>
      <c r="J61" s="61">
        <f>O24</f>
        <v>3.5942512288681734E-2</v>
      </c>
      <c r="O61" s="70"/>
      <c r="P61" s="70"/>
      <c r="Q61" s="67"/>
      <c r="R61"/>
      <c r="S61"/>
      <c r="T61"/>
      <c r="V61" s="34" t="s">
        <v>128</v>
      </c>
      <c r="W61" s="61">
        <f>AB24</f>
        <v>3.4321346661271575E-2</v>
      </c>
      <c r="AB61" s="70"/>
      <c r="AC61" s="70"/>
      <c r="AD61" s="67"/>
      <c r="AG61" s="2"/>
      <c r="AH61" s="34" t="s">
        <v>128</v>
      </c>
      <c r="AI61" s="61">
        <f>AN24</f>
        <v>2.8125137909833425E-2</v>
      </c>
      <c r="AN61" s="70"/>
      <c r="AO61" s="70"/>
      <c r="AP61" s="67"/>
    </row>
    <row r="62" spans="1:43" x14ac:dyDescent="0.3">
      <c r="A62" s="17">
        <f>'Вычисление выбросов'!N62</f>
        <v>42562</v>
      </c>
      <c r="B62" s="31">
        <f>'Вычисление выбросов'!O62</f>
        <v>4.3307677504709124E-2</v>
      </c>
      <c r="C62" s="31">
        <f t="shared" si="0"/>
        <v>1.8755549308518888E-3</v>
      </c>
      <c r="D62" s="31">
        <f>'Вычисление выбросов'!P62</f>
        <v>-3.5273405179682992E-3</v>
      </c>
      <c r="E62" s="31">
        <f t="shared" si="1"/>
        <v>1.244213112970087E-5</v>
      </c>
      <c r="F62" s="31">
        <f>'Вычисление выбросов'!Q62</f>
        <v>3.0305349495328843E-2</v>
      </c>
      <c r="G62" s="31">
        <f t="shared" si="2"/>
        <v>9.1841420803402815E-4</v>
      </c>
      <c r="S62" s="67"/>
      <c r="T62"/>
      <c r="AD62" s="70"/>
      <c r="AE62" s="70"/>
      <c r="AF62" s="67"/>
      <c r="AG62" s="2"/>
      <c r="AP62" s="70"/>
      <c r="AQ62" s="70"/>
    </row>
    <row r="63" spans="1:43" x14ac:dyDescent="0.3">
      <c r="A63" s="17">
        <f>'Вычисление выбросов'!N63</f>
        <v>42576</v>
      </c>
      <c r="B63" s="31">
        <f>'Вычисление выбросов'!O63</f>
        <v>-4.8707771683857322E-3</v>
      </c>
      <c r="C63" s="31">
        <f t="shared" si="0"/>
        <v>2.372447022406773E-5</v>
      </c>
      <c r="D63" s="31">
        <f>'Вычисление выбросов'!P63</f>
        <v>7.3652909574765404E-2</v>
      </c>
      <c r="E63" s="31">
        <f t="shared" si="1"/>
        <v>5.4247510888285697E-3</v>
      </c>
      <c r="F63" s="31">
        <f>'Вычисление выбросов'!Q63</f>
        <v>-2.6676331777429042E-2</v>
      </c>
      <c r="G63" s="31">
        <f t="shared" si="2"/>
        <v>7.1162667709947049E-4</v>
      </c>
      <c r="I63" s="188" t="s">
        <v>108</v>
      </c>
      <c r="J63" s="188"/>
      <c r="K63" s="19" t="s">
        <v>117</v>
      </c>
      <c r="L63" s="19" t="s">
        <v>118</v>
      </c>
      <c r="M63" s="19" t="s">
        <v>119</v>
      </c>
      <c r="N63" s="19" t="s">
        <v>120</v>
      </c>
      <c r="O63" s="19" t="s">
        <v>121</v>
      </c>
      <c r="P63" s="58" t="s">
        <v>122</v>
      </c>
      <c r="Q63" s="58" t="s">
        <v>123</v>
      </c>
      <c r="R63" s="19" t="s">
        <v>124</v>
      </c>
      <c r="S63" s="19" t="s">
        <v>125</v>
      </c>
      <c r="T63" s="19" t="s">
        <v>126</v>
      </c>
      <c r="V63" s="188" t="s">
        <v>108</v>
      </c>
      <c r="W63" s="188"/>
      <c r="X63" s="19" t="s">
        <v>117</v>
      </c>
      <c r="Y63" s="19" t="s">
        <v>118</v>
      </c>
      <c r="Z63" s="19" t="s">
        <v>119</v>
      </c>
      <c r="AA63" s="19" t="s">
        <v>120</v>
      </c>
      <c r="AB63" s="19" t="s">
        <v>121</v>
      </c>
      <c r="AC63" s="58" t="s">
        <v>122</v>
      </c>
      <c r="AD63" s="58" t="s">
        <v>123</v>
      </c>
      <c r="AE63" s="58" t="s">
        <v>124</v>
      </c>
      <c r="AF63" s="58" t="s">
        <v>125</v>
      </c>
      <c r="AG63" s="38"/>
      <c r="AH63" s="188" t="s">
        <v>108</v>
      </c>
      <c r="AI63" s="188"/>
      <c r="AJ63" s="58" t="s">
        <v>129</v>
      </c>
      <c r="AK63" s="58" t="s">
        <v>130</v>
      </c>
      <c r="AL63" s="58" t="s">
        <v>131</v>
      </c>
      <c r="AM63" s="58" t="s">
        <v>132</v>
      </c>
      <c r="AN63" s="58" t="s">
        <v>133</v>
      </c>
      <c r="AO63" s="58" t="s">
        <v>134</v>
      </c>
      <c r="AP63" s="58" t="s">
        <v>135</v>
      </c>
      <c r="AQ63" s="58" t="s">
        <v>136</v>
      </c>
    </row>
    <row r="64" spans="1:43" x14ac:dyDescent="0.3">
      <c r="A64" s="17">
        <f>'Вычисление выбросов'!N64</f>
        <v>42583</v>
      </c>
      <c r="B64" s="31">
        <f>'Вычисление выбросов'!O64</f>
        <v>3.4216512308206368E-2</v>
      </c>
      <c r="C64" s="31">
        <f t="shared" si="0"/>
        <v>1.1707697145376379E-3</v>
      </c>
      <c r="D64" s="31">
        <f>'Вычисление выбросов'!P64</f>
        <v>-2.9629651306568496E-3</v>
      </c>
      <c r="E64" s="31">
        <f t="shared" si="1"/>
        <v>8.7791623654883623E-6</v>
      </c>
      <c r="F64" s="31">
        <f>'Вычисление выбросов'!Q64</f>
        <v>1.3427116585911631E-2</v>
      </c>
      <c r="G64" s="31">
        <f t="shared" si="2"/>
        <v>1.8028745981166322E-4</v>
      </c>
      <c r="I64" s="188" t="s">
        <v>115</v>
      </c>
      <c r="J64" s="188"/>
      <c r="K64" s="19">
        <f xml:space="preserve"> K55 / $M$50</f>
        <v>1.5625</v>
      </c>
      <c r="L64" s="19">
        <f t="shared" ref="L64:P64" si="39" xml:space="preserve"> L55 / $M$50</f>
        <v>2.2321428571428572</v>
      </c>
      <c r="M64" s="19">
        <f t="shared" si="39"/>
        <v>3.3482142857142856</v>
      </c>
      <c r="N64" s="19">
        <f t="shared" si="39"/>
        <v>10.9375</v>
      </c>
      <c r="O64" s="19">
        <f t="shared" si="39"/>
        <v>10.267857142857142</v>
      </c>
      <c r="P64" s="58">
        <f t="shared" si="39"/>
        <v>12.053571428571429</v>
      </c>
      <c r="Q64" s="58">
        <f xml:space="preserve"> Q55 / $M$50</f>
        <v>4.6875</v>
      </c>
      <c r="R64" s="19">
        <f xml:space="preserve"> R55 / $M$50</f>
        <v>2.6785714285714284</v>
      </c>
      <c r="S64" s="19">
        <f xml:space="preserve"> S55 / $M$50</f>
        <v>2.0089285714285716</v>
      </c>
      <c r="T64" s="19">
        <f xml:space="preserve"> T55 / $M$50</f>
        <v>0.2232142857142857</v>
      </c>
      <c r="V64" s="188" t="s">
        <v>115</v>
      </c>
      <c r="W64" s="188"/>
      <c r="X64" s="19">
        <f xml:space="preserve"> X55 / $Z$50</f>
        <v>0.4464285714285714</v>
      </c>
      <c r="Y64" s="58">
        <f t="shared" ref="Y64:AF64" si="40" xml:space="preserve"> Y55 / $Z$50</f>
        <v>3.7946428571428568</v>
      </c>
      <c r="Z64" s="58">
        <f t="shared" si="40"/>
        <v>5.3571428571428568</v>
      </c>
      <c r="AA64" s="58">
        <f t="shared" si="40"/>
        <v>11.607142857142858</v>
      </c>
      <c r="AB64" s="58">
        <f xml:space="preserve"> AB55 / $Z$50</f>
        <v>14.285714285714285</v>
      </c>
      <c r="AC64" s="58">
        <f t="shared" si="40"/>
        <v>6.9196428571428577</v>
      </c>
      <c r="AD64" s="58">
        <f t="shared" si="40"/>
        <v>2.9017857142857144</v>
      </c>
      <c r="AE64" s="58">
        <f t="shared" si="40"/>
        <v>2.9017857142857144</v>
      </c>
      <c r="AF64" s="58">
        <f t="shared" si="40"/>
        <v>1.7857142857142856</v>
      </c>
      <c r="AG64" s="38"/>
      <c r="AH64" s="188" t="s">
        <v>115</v>
      </c>
      <c r="AI64" s="188"/>
      <c r="AJ64" s="58">
        <f xml:space="preserve"> AJ55 / $AL$50</f>
        <v>1.3392857142857142</v>
      </c>
      <c r="AK64" s="58">
        <f t="shared" ref="AK64:AQ64" si="41" xml:space="preserve"> AK55 / $AL$50</f>
        <v>2.0089285714285716</v>
      </c>
      <c r="AL64" s="58">
        <f t="shared" si="41"/>
        <v>6.0267857142857144</v>
      </c>
      <c r="AM64" s="58">
        <f t="shared" si="41"/>
        <v>14.732142857142858</v>
      </c>
      <c r="AN64" s="58">
        <f xml:space="preserve"> AN55 / $AL$50</f>
        <v>14.732142857142858</v>
      </c>
      <c r="AO64" s="58">
        <f t="shared" si="41"/>
        <v>6.9196428571428577</v>
      </c>
      <c r="AP64" s="58">
        <f t="shared" si="41"/>
        <v>3.125</v>
      </c>
      <c r="AQ64" s="58">
        <f t="shared" si="41"/>
        <v>1.1160714285714286</v>
      </c>
    </row>
    <row r="65" spans="1:43" x14ac:dyDescent="0.3">
      <c r="A65" s="17">
        <f>'Вычисление выбросов'!N65</f>
        <v>42590</v>
      </c>
      <c r="B65" s="31">
        <f>'Вычисление выбросов'!O65</f>
        <v>1.0598130991823284E-2</v>
      </c>
      <c r="C65" s="31">
        <f t="shared" si="0"/>
        <v>1.1232038051984519E-4</v>
      </c>
      <c r="D65" s="31">
        <f>'Вычисление выбросов'!P65</f>
        <v>2.3461486678997966E-2</v>
      </c>
      <c r="E65" s="31">
        <f t="shared" si="1"/>
        <v>5.5044135718879898E-4</v>
      </c>
      <c r="F65" s="31">
        <f>'Вычисление выбросов'!Q65</f>
        <v>2.8755222235328538E-3</v>
      </c>
      <c r="G65" s="31">
        <f t="shared" si="2"/>
        <v>8.2686280580313274E-6</v>
      </c>
      <c r="I65" s="165" t="s">
        <v>116</v>
      </c>
      <c r="J65" s="165"/>
      <c r="K65" s="19">
        <f>_xlfn.NORM.DIST(K53,$J$60,$J$61,0)</f>
        <v>0.760947256741489</v>
      </c>
      <c r="L65" s="19">
        <f>_xlfn.NORM.DIST(L53,$J$60,$J$61,0)</f>
        <v>2.3638129941013339</v>
      </c>
      <c r="M65" s="19">
        <f t="shared" ref="M65:T65" si="42">_xlfn.NORM.DIST(M53,$J$60,$J$61,0)</f>
        <v>5.3876707159659833</v>
      </c>
      <c r="N65" s="19">
        <f t="shared" si="42"/>
        <v>9.0098662200779085</v>
      </c>
      <c r="O65" s="19">
        <f t="shared" si="42"/>
        <v>11.055159415054201</v>
      </c>
      <c r="P65" s="58">
        <f t="shared" si="42"/>
        <v>9.9527030219696773</v>
      </c>
      <c r="Q65" s="58">
        <f t="shared" si="42"/>
        <v>6.5742535608753867</v>
      </c>
      <c r="R65" s="19">
        <f t="shared" si="42"/>
        <v>3.1862600928182578</v>
      </c>
      <c r="S65" s="19">
        <f t="shared" si="42"/>
        <v>1.1330403257986696</v>
      </c>
      <c r="T65" s="19">
        <f t="shared" si="42"/>
        <v>0.29562344854522793</v>
      </c>
      <c r="V65" s="165" t="s">
        <v>116</v>
      </c>
      <c r="W65" s="165"/>
      <c r="X65" s="19">
        <f>_xlfn.NORM.DIST(X53,$W$60,$W$61,0)</f>
        <v>0.9242264026191177</v>
      </c>
      <c r="Y65" s="58">
        <f t="shared" ref="Y65:AF65" si="43">_xlfn.NORM.DIST(Y53,$W$60,$W$61,0)</f>
        <v>2.8941981023135983</v>
      </c>
      <c r="Z65" s="58">
        <f t="shared" si="43"/>
        <v>6.4536300919897736</v>
      </c>
      <c r="AA65" s="58">
        <f t="shared" si="43"/>
        <v>10.247214203040507</v>
      </c>
      <c r="AB65" s="58">
        <f t="shared" si="43"/>
        <v>11.585999123285983</v>
      </c>
      <c r="AC65" s="58">
        <f t="shared" si="43"/>
        <v>9.3279691069462967</v>
      </c>
      <c r="AD65" s="58">
        <f t="shared" si="43"/>
        <v>5.3476951007220128</v>
      </c>
      <c r="AE65" s="58">
        <f t="shared" si="43"/>
        <v>2.1830923506319873</v>
      </c>
      <c r="AF65" s="58">
        <f t="shared" si="43"/>
        <v>0.63460502834870769</v>
      </c>
      <c r="AG65" s="38"/>
      <c r="AH65" s="165" t="s">
        <v>116</v>
      </c>
      <c r="AI65" s="165"/>
      <c r="AJ65" s="58">
        <f>_xlfn.NORM.DIST(AJ53,$AI$60,$AI$61,0)</f>
        <v>0.56850127322601063</v>
      </c>
      <c r="AK65" s="58">
        <f t="shared" ref="AK65:AQ65" si="44">_xlfn.NORM.DIST(AK53,$AI$60,$AI$61,0)</f>
        <v>2.6808463188619363</v>
      </c>
      <c r="AL65" s="58">
        <f t="shared" si="44"/>
        <v>7.6243169909630844</v>
      </c>
      <c r="AM65" s="58">
        <f t="shared" si="44"/>
        <v>13.077313022766555</v>
      </c>
      <c r="AN65" s="58">
        <f t="shared" si="44"/>
        <v>13.527721173403705</v>
      </c>
      <c r="AO65" s="58">
        <f t="shared" si="44"/>
        <v>8.4395504997124071</v>
      </c>
      <c r="AP65" s="58">
        <f t="shared" si="44"/>
        <v>3.1754299617026254</v>
      </c>
      <c r="AQ65" s="58">
        <f t="shared" si="44"/>
        <v>0.72056690140303958</v>
      </c>
    </row>
    <row r="66" spans="1:43" x14ac:dyDescent="0.3">
      <c r="A66" s="17">
        <f>'Вычисление выбросов'!N66</f>
        <v>42597</v>
      </c>
      <c r="B66" s="31">
        <f>'Вычисление выбросов'!O66</f>
        <v>-1.9465334788103236E-2</v>
      </c>
      <c r="C66" s="31">
        <f t="shared" si="0"/>
        <v>3.7889925841294206E-4</v>
      </c>
      <c r="D66" s="31">
        <f>'Вычисление выбросов'!P66</f>
        <v>2.8943580263645565E-3</v>
      </c>
      <c r="E66" s="31">
        <f t="shared" si="1"/>
        <v>8.3773083847809307E-6</v>
      </c>
      <c r="F66" s="31">
        <f>'Вычисление выбросов'!Q66</f>
        <v>5.3550077958341942E-2</v>
      </c>
      <c r="G66" s="31">
        <f t="shared" si="2"/>
        <v>2.8676108493444993E-3</v>
      </c>
    </row>
    <row r="67" spans="1:43" x14ac:dyDescent="0.3">
      <c r="A67" s="17">
        <f>'Вычисление выбросов'!N67</f>
        <v>42604</v>
      </c>
      <c r="B67" s="31">
        <f>'Вычисление выбросов'!O67</f>
        <v>5.9710810495001571E-3</v>
      </c>
      <c r="C67" s="31">
        <f t="shared" ref="C67:C130" si="45">B67*B67</f>
        <v>3.56538088996999E-5</v>
      </c>
      <c r="D67" s="31">
        <f>'Вычисление выбросов'!P67</f>
        <v>-5.7971176843259579E-3</v>
      </c>
      <c r="E67" s="31">
        <f t="shared" ref="E67:E130" si="46">D67*D67</f>
        <v>3.3606573445924755E-5</v>
      </c>
      <c r="F67" s="31">
        <f>'Вычисление выбросов'!Q67</f>
        <v>4.2881712365661932E-3</v>
      </c>
      <c r="G67" s="31">
        <f t="shared" ref="G67:G130" si="47">F67*F67</f>
        <v>1.8388412554113634E-5</v>
      </c>
    </row>
    <row r="68" spans="1:43" x14ac:dyDescent="0.3">
      <c r="A68" s="17">
        <f>'Вычисление выбросов'!N68</f>
        <v>42611</v>
      </c>
      <c r="B68" s="31">
        <f>'Вычисление выбросов'!O68</f>
        <v>-2.0199592047869502E-2</v>
      </c>
      <c r="C68" s="31">
        <f t="shared" si="45"/>
        <v>4.0802351890035284E-4</v>
      </c>
      <c r="D68" s="31">
        <f>'Вычисление выбросов'!P68</f>
        <v>-2.6511125548331852E-2</v>
      </c>
      <c r="E68" s="31">
        <f t="shared" si="46"/>
        <v>7.0283977783941389E-4</v>
      </c>
      <c r="F68" s="31">
        <f>'Вычисление выбросов'!Q68</f>
        <v>-1.8559502793343851E-3</v>
      </c>
      <c r="G68" s="31">
        <f t="shared" si="47"/>
        <v>3.4445514393613821E-6</v>
      </c>
    </row>
    <row r="69" spans="1:43" x14ac:dyDescent="0.3">
      <c r="A69" s="17">
        <f>'Вычисление выбросов'!N69</f>
        <v>42618</v>
      </c>
      <c r="B69" s="31">
        <f>'Вычисление выбросов'!O69</f>
        <v>-6.2324713765636803E-4</v>
      </c>
      <c r="C69" s="31">
        <f t="shared" si="45"/>
        <v>3.8843699459685574E-7</v>
      </c>
      <c r="D69" s="31">
        <f>'Вычисление выбросов'!P69</f>
        <v>4.380262265839284E-2</v>
      </c>
      <c r="E69" s="31">
        <f t="shared" si="46"/>
        <v>1.9186697517535498E-3</v>
      </c>
      <c r="F69" s="31">
        <f>'Вычисление выбросов'!Q69</f>
        <v>3.5101174795182002E-2</v>
      </c>
      <c r="G69" s="31">
        <f t="shared" si="47"/>
        <v>1.2320924720019204E-3</v>
      </c>
    </row>
    <row r="70" spans="1:43" x14ac:dyDescent="0.3">
      <c r="A70" s="17">
        <f>'Вычисление выбросов'!N70</f>
        <v>42625</v>
      </c>
      <c r="B70" s="31">
        <f>'Вычисление выбросов'!O70</f>
        <v>-1.2862922447765426E-2</v>
      </c>
      <c r="C70" s="31">
        <f t="shared" si="45"/>
        <v>1.6545477389722771E-4</v>
      </c>
      <c r="D70" s="31">
        <f>'Вычисление выбросов'!P70</f>
        <v>-1.7291497110060994E-2</v>
      </c>
      <c r="E70" s="31">
        <f t="shared" si="46"/>
        <v>2.9899587230724774E-4</v>
      </c>
      <c r="F70" s="31">
        <f>'Вычисление выбросов'!Q70</f>
        <v>-4.2862146505418686E-3</v>
      </c>
      <c r="G70" s="31">
        <f t="shared" si="47"/>
        <v>1.8371636030519753E-5</v>
      </c>
    </row>
    <row r="71" spans="1:43" x14ac:dyDescent="0.3">
      <c r="A71" s="17">
        <f>'Вычисление выбросов'!N71</f>
        <v>42632</v>
      </c>
      <c r="B71" s="31">
        <f>'Вычисление выбросов'!O71</f>
        <v>2.0471064107372886E-2</v>
      </c>
      <c r="C71" s="31">
        <f t="shared" si="45"/>
        <v>4.1906446568817045E-4</v>
      </c>
      <c r="D71" s="31">
        <f>'Вычисление выбросов'!P71</f>
        <v>-2.9112102074584415E-3</v>
      </c>
      <c r="E71" s="31">
        <f t="shared" si="46"/>
        <v>8.4751448720102225E-6</v>
      </c>
      <c r="F71" s="31">
        <f>'Вычисление выбросов'!Q71</f>
        <v>-1.3391189090148482E-2</v>
      </c>
      <c r="G71" s="31">
        <f t="shared" si="47"/>
        <v>1.7932394524811172E-4</v>
      </c>
    </row>
    <row r="72" spans="1:43" x14ac:dyDescent="0.3">
      <c r="A72" s="17">
        <f>'Вычисление выбросов'!N72</f>
        <v>42639</v>
      </c>
      <c r="B72" s="31">
        <f>'Вычисление выбросов'!O72</f>
        <v>-9.3240768751232904E-3</v>
      </c>
      <c r="C72" s="31">
        <f t="shared" si="45"/>
        <v>8.6938409573208899E-5</v>
      </c>
      <c r="D72" s="31">
        <f>'Вычисление выбросов'!P72</f>
        <v>2.8737609767356946E-2</v>
      </c>
      <c r="E72" s="31">
        <f t="shared" si="46"/>
        <v>8.258502151408893E-4</v>
      </c>
      <c r="F72" s="31">
        <f>'Вычисление выбросов'!Q72</f>
        <v>-3.7923983704509091E-2</v>
      </c>
      <c r="G72" s="31">
        <f t="shared" si="47"/>
        <v>1.438228540019871E-3</v>
      </c>
    </row>
    <row r="73" spans="1:43" x14ac:dyDescent="0.3">
      <c r="A73" s="17">
        <f>'Вычисление выбросов'!N73</f>
        <v>42646</v>
      </c>
      <c r="B73" s="31">
        <f>'Вычисление выбросов'!O73</f>
        <v>2.0399409281895101E-2</v>
      </c>
      <c r="C73" s="31">
        <f t="shared" si="45"/>
        <v>4.1613589905026803E-4</v>
      </c>
      <c r="D73" s="31">
        <f>'Вычисление выбросов'!P73</f>
        <v>-2.8737609767356911E-2</v>
      </c>
      <c r="E73" s="31">
        <f t="shared" si="46"/>
        <v>8.2585021514088735E-4</v>
      </c>
      <c r="F73" s="31">
        <f>'Вычисление выбросов'!Q73</f>
        <v>-3.7995077127800417E-3</v>
      </c>
      <c r="G73" s="31">
        <f t="shared" si="47"/>
        <v>1.4436258859475024E-5</v>
      </c>
    </row>
    <row r="74" spans="1:43" x14ac:dyDescent="0.3">
      <c r="A74" s="17">
        <f>'Вычисление выбросов'!N74</f>
        <v>42653</v>
      </c>
      <c r="B74" s="31">
        <f>'Вычисление выбросов'!O74</f>
        <v>5.0354878659265309E-3</v>
      </c>
      <c r="C74" s="31">
        <f t="shared" si="45"/>
        <v>2.535613804789333E-5</v>
      </c>
      <c r="D74" s="31">
        <f>'Вычисление выбросов'!P74</f>
        <v>-3.5612071788876855E-2</v>
      </c>
      <c r="E74" s="31">
        <f t="shared" si="46"/>
        <v>1.2682196570961187E-3</v>
      </c>
      <c r="F74" s="31">
        <f>'Вычисление выбросов'!Q74</f>
        <v>3.5525415510949135E-2</v>
      </c>
      <c r="G74" s="31">
        <f t="shared" si="47"/>
        <v>1.2620551472255854E-3</v>
      </c>
    </row>
    <row r="75" spans="1:43" x14ac:dyDescent="0.3">
      <c r="A75" s="17">
        <f>'Вычисление выбросов'!N75</f>
        <v>42660</v>
      </c>
      <c r="B75" s="31">
        <f>'Вычисление выбросов'!O75</f>
        <v>8.4874713811850626E-3</v>
      </c>
      <c r="C75" s="31">
        <f t="shared" si="45"/>
        <v>7.2037170446435478E-5</v>
      </c>
      <c r="D75" s="31">
        <f>'Вычисление выбросов'!P75</f>
        <v>-6.5546077897870994E-2</v>
      </c>
      <c r="E75" s="31">
        <f t="shared" si="46"/>
        <v>4.2962883277937727E-3</v>
      </c>
      <c r="F75" s="31">
        <f>'Вычисление выбросов'!Q75</f>
        <v>-2.7359724177315733E-2</v>
      </c>
      <c r="G75" s="31">
        <f t="shared" si="47"/>
        <v>7.4855450705879514E-4</v>
      </c>
    </row>
    <row r="76" spans="1:43" x14ac:dyDescent="0.3">
      <c r="A76" s="17">
        <f>'Вычисление выбросов'!N76</f>
        <v>42667</v>
      </c>
      <c r="B76" s="31">
        <f>'Вычисление выбросов'!O76</f>
        <v>2.1204318426217832E-2</v>
      </c>
      <c r="C76" s="31">
        <f t="shared" si="45"/>
        <v>4.4962311992044105E-4</v>
      </c>
      <c r="D76" s="31">
        <f>'Вычисление выбросов'!P76</f>
        <v>2.2329476398088577E-2</v>
      </c>
      <c r="E76" s="31">
        <f t="shared" si="46"/>
        <v>4.9860551621279479E-4</v>
      </c>
      <c r="F76" s="31">
        <f>'Вычисление выбросов'!Q76</f>
        <v>1.6134029029164117E-2</v>
      </c>
      <c r="G76" s="31">
        <f t="shared" si="47"/>
        <v>2.6030689271391041E-4</v>
      </c>
    </row>
    <row r="77" spans="1:43" x14ac:dyDescent="0.3">
      <c r="A77" s="17">
        <f>'Вычисление выбросов'!N77</f>
        <v>42674</v>
      </c>
      <c r="B77" s="31">
        <f>'Вычисление выбросов'!O77</f>
        <v>4.7889161743347626E-2</v>
      </c>
      <c r="C77" s="31">
        <f t="shared" si="45"/>
        <v>2.2933718124805097E-3</v>
      </c>
      <c r="D77" s="31">
        <f>'Вычисление выбросов'!P77</f>
        <v>-2.5560496979535219E-2</v>
      </c>
      <c r="E77" s="31">
        <f t="shared" si="46"/>
        <v>6.5333900584082908E-4</v>
      </c>
      <c r="F77" s="31">
        <f>'Вычисление выбросов'!Q77</f>
        <v>-2.2836662311037072E-2</v>
      </c>
      <c r="G77" s="31">
        <f t="shared" si="47"/>
        <v>5.2151314550834109E-4</v>
      </c>
    </row>
    <row r="78" spans="1:43" x14ac:dyDescent="0.3">
      <c r="A78" s="17">
        <f>'Вычисление выбросов'!N78</f>
        <v>42681</v>
      </c>
      <c r="B78" s="31">
        <f>'Вычисление выбросов'!O78</f>
        <v>6.8777027374449934E-3</v>
      </c>
      <c r="C78" s="31">
        <f t="shared" si="45"/>
        <v>4.7302794944658354E-5</v>
      </c>
      <c r="D78" s="31">
        <f>'Вычисление выбросов'!P78</f>
        <v>3.23102058144654E-3</v>
      </c>
      <c r="E78" s="31">
        <f t="shared" si="46"/>
        <v>1.0439493997731138E-5</v>
      </c>
      <c r="F78" s="31">
        <f>'Вычисление выбросов'!Q78</f>
        <v>2.9235492095380593E-4</v>
      </c>
      <c r="G78" s="31">
        <f t="shared" si="47"/>
        <v>8.5471399805906112E-8</v>
      </c>
    </row>
    <row r="79" spans="1:43" x14ac:dyDescent="0.3">
      <c r="A79" s="17">
        <f>'Вычисление выбросов'!N79</f>
        <v>42688</v>
      </c>
      <c r="B79" s="31">
        <f>'Вычисление выбросов'!O79</f>
        <v>7.8912271366278514E-2</v>
      </c>
      <c r="C79" s="31">
        <f t="shared" si="45"/>
        <v>6.2271465721851797E-3</v>
      </c>
      <c r="D79" s="31">
        <f>'Вычисление выбросов'!P79</f>
        <v>5.6441310904951629E-2</v>
      </c>
      <c r="E79" s="31">
        <f t="shared" si="46"/>
        <v>3.1856215766694115E-3</v>
      </c>
      <c r="F79" s="31">
        <f>'Вычисление выбросов'!Q79</f>
        <v>-1.5020161631197314E-2</v>
      </c>
      <c r="G79" s="31">
        <f t="shared" si="47"/>
        <v>2.2560525542729195E-4</v>
      </c>
    </row>
    <row r="80" spans="1:43" x14ac:dyDescent="0.3">
      <c r="A80" s="17">
        <f>'Вычисление выбросов'!N80</f>
        <v>42695</v>
      </c>
      <c r="B80" s="31">
        <f>'Вычисление выбросов'!O80</f>
        <v>-1.8113603089485928E-3</v>
      </c>
      <c r="C80" s="31">
        <f t="shared" si="45"/>
        <v>3.2810261688343415E-6</v>
      </c>
      <c r="D80" s="31">
        <f>'Вычисление выбросов'!P80</f>
        <v>-3.0534374868901202E-3</v>
      </c>
      <c r="E80" s="31">
        <f t="shared" si="46"/>
        <v>9.3234804863458524E-6</v>
      </c>
      <c r="F80" s="31">
        <f>'Вычисление выбросов'!Q80</f>
        <v>1.3264748658483101E-2</v>
      </c>
      <c r="G80" s="31">
        <f t="shared" si="47"/>
        <v>1.7595355697272924E-4</v>
      </c>
    </row>
    <row r="81" spans="1:7" x14ac:dyDescent="0.3">
      <c r="A81" s="17">
        <f>'Вычисление выбросов'!N81</f>
        <v>42730</v>
      </c>
      <c r="B81" s="31">
        <f>'Вычисление выбросов'!O81</f>
        <v>7.8784717074213209E-2</v>
      </c>
      <c r="C81" s="31">
        <f t="shared" si="45"/>
        <v>6.2070316444638226E-3</v>
      </c>
      <c r="D81" s="31">
        <f>'Вычисление выбросов'!P81</f>
        <v>8.0231690004250927E-2</v>
      </c>
      <c r="E81" s="31">
        <f t="shared" si="46"/>
        <v>6.4371240809382186E-3</v>
      </c>
      <c r="F81" s="31">
        <f>'Вычисление выбросов'!Q81</f>
        <v>5.0796893285274723E-2</v>
      </c>
      <c r="G81" s="31">
        <f t="shared" si="47"/>
        <v>2.5803243674355882E-3</v>
      </c>
    </row>
    <row r="82" spans="1:7" x14ac:dyDescent="0.3">
      <c r="A82" s="17">
        <f>'Вычисление выбросов'!N82</f>
        <v>42737</v>
      </c>
      <c r="B82" s="31">
        <f>'Вычисление выбросов'!O82</f>
        <v>-8.3485698610165048E-3</v>
      </c>
      <c r="C82" s="31">
        <f t="shared" si="45"/>
        <v>6.9698618724273146E-5</v>
      </c>
      <c r="D82" s="31">
        <f>'Вычисление выбросов'!P82</f>
        <v>-2.2701485345391855E-3</v>
      </c>
      <c r="E82" s="31">
        <f t="shared" si="46"/>
        <v>5.1535743688704113E-6</v>
      </c>
      <c r="F82" s="31">
        <f>'Вычисление выбросов'!Q82</f>
        <v>-2.5903623621944181E-2</v>
      </c>
      <c r="G82" s="31">
        <f t="shared" si="47"/>
        <v>6.7099771674734453E-4</v>
      </c>
    </row>
    <row r="83" spans="1:7" x14ac:dyDescent="0.3">
      <c r="A83" s="17">
        <f>'Вычисление выбросов'!N83</f>
        <v>42744</v>
      </c>
      <c r="B83" s="31">
        <f>'Вычисление выбросов'!O83</f>
        <v>2.2533204852972957E-2</v>
      </c>
      <c r="C83" s="31">
        <f t="shared" si="45"/>
        <v>5.0774532094604403E-4</v>
      </c>
      <c r="D83" s="31">
        <f>'Вычисление выбросов'!P83</f>
        <v>-2.7651531330510123E-2</v>
      </c>
      <c r="E83" s="31">
        <f t="shared" si="46"/>
        <v>7.6460718492218297E-4</v>
      </c>
      <c r="F83" s="31">
        <f>'Вычисление выбросов'!Q83</f>
        <v>-1.1531197599189679E-2</v>
      </c>
      <c r="G83" s="31">
        <f t="shared" si="47"/>
        <v>1.3296851807155781E-4</v>
      </c>
    </row>
    <row r="84" spans="1:7" x14ac:dyDescent="0.3">
      <c r="A84" s="17">
        <f>'Вычисление выбросов'!N84</f>
        <v>42751</v>
      </c>
      <c r="B84" s="31">
        <f>'Вычисление выбросов'!O84</f>
        <v>-5.2010536803676545E-2</v>
      </c>
      <c r="C84" s="31">
        <f t="shared" si="45"/>
        <v>2.7050959386065924E-3</v>
      </c>
      <c r="D84" s="31">
        <f>'Вычисление выбросов'!P84</f>
        <v>3.6701366850427963E-2</v>
      </c>
      <c r="E84" s="31">
        <f t="shared" si="46"/>
        <v>1.3469903286896926E-3</v>
      </c>
      <c r="F84" s="31">
        <f>'Вычисление выбросов'!Q84</f>
        <v>-1.2894908298717507E-3</v>
      </c>
      <c r="G84" s="31">
        <f t="shared" si="47"/>
        <v>1.6627866003233363E-6</v>
      </c>
    </row>
    <row r="85" spans="1:7" x14ac:dyDescent="0.3">
      <c r="A85" s="17">
        <f>'Вычисление выбросов'!N85</f>
        <v>42758</v>
      </c>
      <c r="B85" s="31">
        <f>'Вычисление выбросов'!O85</f>
        <v>5.6387919671779682E-2</v>
      </c>
      <c r="C85" s="31">
        <f t="shared" si="45"/>
        <v>3.179597484911078E-3</v>
      </c>
      <c r="D85" s="31">
        <f>'Вычисление выбросов'!P85</f>
        <v>7.7961541469711917E-2</v>
      </c>
      <c r="E85" s="31">
        <f t="shared" si="46"/>
        <v>6.0780019483336108E-3</v>
      </c>
      <c r="F85" s="31">
        <f>'Вычисление выбросов'!Q85</f>
        <v>3.673623982561932E-2</v>
      </c>
      <c r="G85" s="31">
        <f t="shared" si="47"/>
        <v>1.349551316525419E-3</v>
      </c>
    </row>
    <row r="86" spans="1:7" x14ac:dyDescent="0.3">
      <c r="A86" s="17">
        <f>'Вычисление выбросов'!N86</f>
        <v>42765</v>
      </c>
      <c r="B86" s="31">
        <f>'Вычисление выбросов'!O86</f>
        <v>-7.294154394236782E-2</v>
      </c>
      <c r="C86" s="31">
        <f t="shared" si="45"/>
        <v>5.3204688326963755E-3</v>
      </c>
      <c r="D86" s="31">
        <f>'Вычисление выбросов'!P86</f>
        <v>-1.2578782206860185E-2</v>
      </c>
      <c r="E86" s="31">
        <f t="shared" si="46"/>
        <v>1.5822576180762239E-4</v>
      </c>
      <c r="F86" s="31">
        <f>'Вычисление выбросов'!Q86</f>
        <v>-1.0377038795477141E-2</v>
      </c>
      <c r="G86" s="31">
        <f t="shared" si="47"/>
        <v>1.0768293416283766E-4</v>
      </c>
    </row>
    <row r="87" spans="1:7" x14ac:dyDescent="0.3">
      <c r="A87" s="17">
        <f>'Вычисление выбросов'!N87</f>
        <v>42772</v>
      </c>
      <c r="B87" s="31">
        <f>'Вычисление выбросов'!O87</f>
        <v>-1.5198996958717709E-2</v>
      </c>
      <c r="C87" s="31">
        <f t="shared" si="45"/>
        <v>2.3100950855111017E-4</v>
      </c>
      <c r="D87" s="31">
        <f>'Вычисление выбросов'!P87</f>
        <v>4.210532536343679E-3</v>
      </c>
      <c r="E87" s="31">
        <f t="shared" si="46"/>
        <v>1.7728584239608736E-5</v>
      </c>
      <c r="F87" s="31">
        <f>'Вычисление выбросов'!Q87</f>
        <v>-5.2239615552198165E-2</v>
      </c>
      <c r="G87" s="31">
        <f t="shared" si="47"/>
        <v>2.7289774330414643E-3</v>
      </c>
    </row>
    <row r="88" spans="1:7" x14ac:dyDescent="0.3">
      <c r="A88" s="17">
        <f>'Вычисление выбросов'!N88</f>
        <v>42779</v>
      </c>
      <c r="B88" s="31">
        <f>'Вычисление выбросов'!O88</f>
        <v>-8.1571199684809859E-2</v>
      </c>
      <c r="C88" s="31">
        <f t="shared" si="45"/>
        <v>6.6538606180191239E-3</v>
      </c>
      <c r="D88" s="31">
        <f>'Вычисление выбросов'!P88</f>
        <v>-4.0734463337215275E-2</v>
      </c>
      <c r="E88" s="31">
        <f t="shared" si="46"/>
        <v>1.6592965033709354E-3</v>
      </c>
      <c r="F88" s="31">
        <f>'Вычисление выбросов'!Q88</f>
        <v>-6.4538521137571178E-2</v>
      </c>
      <c r="G88" s="31">
        <f t="shared" si="47"/>
        <v>4.1652207106247221E-3</v>
      </c>
    </row>
    <row r="89" spans="1:7" x14ac:dyDescent="0.3">
      <c r="A89" s="17">
        <f>'Вычисление выбросов'!N89</f>
        <v>42793</v>
      </c>
      <c r="B89" s="31">
        <f>'Вычисление выбросов'!O89</f>
        <v>1.1049836186584935E-2</v>
      </c>
      <c r="C89" s="31">
        <f t="shared" si="45"/>
        <v>1.220988797503619E-4</v>
      </c>
      <c r="D89" s="31">
        <f>'Вычисление выбросов'!P89</f>
        <v>-3.8221212820197741E-2</v>
      </c>
      <c r="E89" s="31">
        <f t="shared" si="46"/>
        <v>1.4608611094468482E-3</v>
      </c>
      <c r="F89" s="31">
        <f>'Вычисление выбросов'!Q89</f>
        <v>-1.9132298081157392E-2</v>
      </c>
      <c r="G89" s="31">
        <f t="shared" si="47"/>
        <v>3.6604482986625882E-4</v>
      </c>
    </row>
    <row r="90" spans="1:7" x14ac:dyDescent="0.3">
      <c r="A90" s="17">
        <f>'Вычисление выбросов'!N90</f>
        <v>42800</v>
      </c>
      <c r="B90" s="31">
        <f>'Вычисление выбросов'!O90</f>
        <v>-6.4978178212140608E-2</v>
      </c>
      <c r="C90" s="31">
        <f t="shared" si="45"/>
        <v>4.2221636437687043E-3</v>
      </c>
      <c r="D90" s="31">
        <f>'Вычисление выбросов'!P90</f>
        <v>-6.7139302837628562E-2</v>
      </c>
      <c r="E90" s="31">
        <f t="shared" si="46"/>
        <v>4.5076859855227988E-3</v>
      </c>
      <c r="F90" s="31">
        <f>'Вычисление выбросов'!Q90</f>
        <v>-6.6025510259149434E-2</v>
      </c>
      <c r="G90" s="31">
        <f t="shared" si="47"/>
        <v>4.3593680049810474E-3</v>
      </c>
    </row>
    <row r="91" spans="1:7" x14ac:dyDescent="0.3">
      <c r="A91" s="17">
        <f>'Вычисление выбросов'!N91</f>
        <v>42807</v>
      </c>
      <c r="B91" s="31">
        <f>'Вычисление выбросов'!O91</f>
        <v>7.780761581549861E-2</v>
      </c>
      <c r="C91" s="31">
        <f t="shared" si="45"/>
        <v>6.0540250788922298E-3</v>
      </c>
      <c r="D91" s="31">
        <f>'Вычисление выбросов'!P91</f>
        <v>5.4067221270275793E-2</v>
      </c>
      <c r="E91" s="31">
        <f t="shared" si="46"/>
        <v>2.9232644158889631E-3</v>
      </c>
      <c r="F91" s="31">
        <f>'Вычисление выбросов'!Q91</f>
        <v>-1.7475578361207779E-3</v>
      </c>
      <c r="G91" s="31">
        <f t="shared" si="47"/>
        <v>3.0539583905871357E-6</v>
      </c>
    </row>
    <row r="92" spans="1:7" x14ac:dyDescent="0.3">
      <c r="A92" s="17">
        <f>'Вычисление выбросов'!N92</f>
        <v>42814</v>
      </c>
      <c r="B92" s="31">
        <f>'Вычисление выбросов'!O92</f>
        <v>-5.4911383037671659E-2</v>
      </c>
      <c r="C92" s="31">
        <f t="shared" si="45"/>
        <v>3.0152599871098949E-3</v>
      </c>
      <c r="D92" s="31">
        <f>'Вычисление выбросов'!P92</f>
        <v>-7.9260652724206029E-3</v>
      </c>
      <c r="E92" s="31">
        <f t="shared" si="46"/>
        <v>6.2822510702671886E-5</v>
      </c>
      <c r="F92" s="31">
        <f>'Вычисление выбросов'!Q92</f>
        <v>3.8089238241221499E-3</v>
      </c>
      <c r="G92" s="31">
        <f t="shared" si="47"/>
        <v>1.4507900697965303E-5</v>
      </c>
    </row>
    <row r="93" spans="1:7" x14ac:dyDescent="0.3">
      <c r="A93" s="17">
        <f>'Вычисление выбросов'!N93</f>
        <v>42821</v>
      </c>
      <c r="B93" s="31">
        <f>'Вычисление выбросов'!O93</f>
        <v>-3.8756956574004233E-3</v>
      </c>
      <c r="C93" s="31">
        <f t="shared" si="45"/>
        <v>1.50210168287925E-5</v>
      </c>
      <c r="D93" s="31">
        <f>'Вычисление выбросов'!P93</f>
        <v>0</v>
      </c>
      <c r="E93" s="31">
        <f t="shared" si="46"/>
        <v>0</v>
      </c>
      <c r="F93" s="31">
        <f>'Вычисление выбросов'!Q93</f>
        <v>2.456510912732069E-2</v>
      </c>
      <c r="G93" s="31">
        <f t="shared" si="47"/>
        <v>6.0344458643717428E-4</v>
      </c>
    </row>
    <row r="94" spans="1:7" x14ac:dyDescent="0.3">
      <c r="A94" s="17">
        <f>'Вычисление выбросов'!N94</f>
        <v>42828</v>
      </c>
      <c r="B94" s="31">
        <f>'Вычисление выбросов'!O94</f>
        <v>2.8498419719945243E-2</v>
      </c>
      <c r="C94" s="31">
        <f t="shared" si="45"/>
        <v>8.1215992653416386E-4</v>
      </c>
      <c r="D94" s="31">
        <f>'Вычисление выбросов'!P94</f>
        <v>-2.4162249279079936E-2</v>
      </c>
      <c r="E94" s="31">
        <f t="shared" si="46"/>
        <v>5.8381429022439887E-4</v>
      </c>
      <c r="F94" s="31">
        <f>'Вычисление выбросов'!Q94</f>
        <v>3.776322542520371E-2</v>
      </c>
      <c r="G94" s="31">
        <f t="shared" si="47"/>
        <v>1.4260611945147519E-3</v>
      </c>
    </row>
    <row r="95" spans="1:7" x14ac:dyDescent="0.3">
      <c r="A95" s="17">
        <f>'Вычисление выбросов'!N95</f>
        <v>42842</v>
      </c>
      <c r="B95" s="31">
        <f>'Вычисление выбросов'!O95</f>
        <v>5.6761677290010594E-3</v>
      </c>
      <c r="C95" s="31">
        <f t="shared" si="45"/>
        <v>3.2218880087753043E-5</v>
      </c>
      <c r="D95" s="31">
        <f>'Вычисление выбросов'!P95</f>
        <v>2.9455102297569658E-3</v>
      </c>
      <c r="E95" s="31">
        <f t="shared" si="46"/>
        <v>8.6760305136029338E-6</v>
      </c>
      <c r="F95" s="31">
        <f>'Вычисление выбросов'!Q95</f>
        <v>5.2120468617081811E-3</v>
      </c>
      <c r="G95" s="31">
        <f t="shared" si="47"/>
        <v>2.7165432488642099E-5</v>
      </c>
    </row>
    <row r="96" spans="1:7" x14ac:dyDescent="0.3">
      <c r="A96" s="17">
        <f>'Вычисление выбросов'!N96</f>
        <v>42856</v>
      </c>
      <c r="B96" s="31">
        <f>'Вычисление выбросов'!O96</f>
        <v>-2.3347363996991062E-2</v>
      </c>
      <c r="C96" s="31">
        <f t="shared" si="45"/>
        <v>5.4509940560799441E-4</v>
      </c>
      <c r="D96" s="31">
        <f>'Вычисление выбросов'!P96</f>
        <v>-2.2989518224698833E-2</v>
      </c>
      <c r="E96" s="31">
        <f t="shared" si="46"/>
        <v>5.2851794820375981E-4</v>
      </c>
      <c r="F96" s="31">
        <f>'Вычисление выбросов'!Q96</f>
        <v>-1.5245650219406373E-2</v>
      </c>
      <c r="G96" s="31">
        <f t="shared" si="47"/>
        <v>2.3242985061248559E-4</v>
      </c>
    </row>
    <row r="97" spans="1:7" x14ac:dyDescent="0.3">
      <c r="A97" s="17">
        <f>'Вычисление выбросов'!N97</f>
        <v>42863</v>
      </c>
      <c r="B97" s="31">
        <f>'Вычисление выбросов'!O97</f>
        <v>1.9360647753169709E-2</v>
      </c>
      <c r="C97" s="31">
        <f t="shared" si="45"/>
        <v>3.7483468142231527E-4</v>
      </c>
      <c r="D97" s="31">
        <f>'Вычисление выбросов'!P97</f>
        <v>-3.5506688456909644E-2</v>
      </c>
      <c r="E97" s="31">
        <f t="shared" si="46"/>
        <v>1.2607249251760406E-3</v>
      </c>
      <c r="F97" s="31">
        <f>'Вычисление выбросов'!Q97</f>
        <v>-1.5969369128518093E-2</v>
      </c>
      <c r="G97" s="31">
        <f t="shared" si="47"/>
        <v>2.5502075036286668E-4</v>
      </c>
    </row>
    <row r="98" spans="1:7" x14ac:dyDescent="0.3">
      <c r="A98" s="17">
        <f>'Вычисление выбросов'!N98</f>
        <v>42870</v>
      </c>
      <c r="B98" s="31">
        <f>'Вычисление выбросов'!O98</f>
        <v>4.3640920408952524E-2</v>
      </c>
      <c r="C98" s="31">
        <f t="shared" si="45"/>
        <v>1.9045299341405289E-3</v>
      </c>
      <c r="D98" s="31">
        <f>'Вычисление выбросов'!P98</f>
        <v>-1.5174798019235115E-2</v>
      </c>
      <c r="E98" s="31">
        <f t="shared" si="46"/>
        <v>2.3027449492458196E-4</v>
      </c>
      <c r="F98" s="31">
        <f>'Вычисление выбросов'!Q98</f>
        <v>-4.5632412952057054E-3</v>
      </c>
      <c r="G98" s="31">
        <f t="shared" si="47"/>
        <v>2.0823171118270643E-5</v>
      </c>
    </row>
    <row r="99" spans="1:7" x14ac:dyDescent="0.3">
      <c r="A99" s="17">
        <f>'Вычисление выбросов'!N99</f>
        <v>42877</v>
      </c>
      <c r="B99" s="31">
        <f>'Вычисление выбросов'!O99</f>
        <v>-1.0894051989868547E-2</v>
      </c>
      <c r="C99" s="31">
        <f t="shared" si="45"/>
        <v>1.1868036875795884E-4</v>
      </c>
      <c r="D99" s="31">
        <f>'Вычисление выбросов'!P99</f>
        <v>-5.338787341806156E-2</v>
      </c>
      <c r="E99" s="31">
        <f t="shared" si="46"/>
        <v>2.8502650281029642E-3</v>
      </c>
      <c r="F99" s="31">
        <f>'Вычисление выбросов'!Q99</f>
        <v>-6.8841445451452076E-3</v>
      </c>
      <c r="G99" s="31">
        <f t="shared" si="47"/>
        <v>4.7391446118452517E-5</v>
      </c>
    </row>
    <row r="100" spans="1:7" x14ac:dyDescent="0.3">
      <c r="A100" s="17">
        <f>'Вычисление выбросов'!N100</f>
        <v>42884</v>
      </c>
      <c r="B100" s="31">
        <f>'Вычисление выбросов'!O100</f>
        <v>-2.0044924689059395E-2</v>
      </c>
      <c r="C100" s="31">
        <f t="shared" si="45"/>
        <v>4.0179900579006287E-4</v>
      </c>
      <c r="D100" s="31">
        <f>'Вычисление выбросов'!P100</f>
        <v>0</v>
      </c>
      <c r="E100" s="31">
        <f t="shared" si="46"/>
        <v>0</v>
      </c>
      <c r="F100" s="31">
        <f>'Вычисление выбросов'!Q100</f>
        <v>-9.9174366573459155E-3</v>
      </c>
      <c r="G100" s="31">
        <f t="shared" si="47"/>
        <v>9.8355549852468532E-5</v>
      </c>
    </row>
    <row r="101" spans="1:7" x14ac:dyDescent="0.3">
      <c r="A101" s="17">
        <f>'Вычисление выбросов'!N101</f>
        <v>42891</v>
      </c>
      <c r="B101" s="31">
        <f>'Вычисление выбросов'!O101</f>
        <v>-5.4856383484058323E-2</v>
      </c>
      <c r="C101" s="31">
        <f t="shared" si="45"/>
        <v>3.0092228089500669E-3</v>
      </c>
      <c r="D101" s="31">
        <f>'Вычисление выбросов'!P101</f>
        <v>-3.9478810973787463E-2</v>
      </c>
      <c r="E101" s="31">
        <f t="shared" si="46"/>
        <v>1.5585765159040414E-3</v>
      </c>
      <c r="F101" s="31">
        <f>'Вычисление выбросов'!Q101</f>
        <v>1.6474837203505042E-2</v>
      </c>
      <c r="G101" s="31">
        <f t="shared" si="47"/>
        <v>2.7142026088199382E-4</v>
      </c>
    </row>
    <row r="102" spans="1:7" x14ac:dyDescent="0.3">
      <c r="A102" s="17">
        <f>'Вычисление выбросов'!N102</f>
        <v>42898</v>
      </c>
      <c r="B102" s="31">
        <f>'Вычисление выбросов'!O102</f>
        <v>-2.7885203489535663E-2</v>
      </c>
      <c r="C102" s="31">
        <f t="shared" si="45"/>
        <v>7.7758457365281189E-4</v>
      </c>
      <c r="D102" s="31">
        <f>'Вычисление выбросов'!P102</f>
        <v>1.0016778243471209E-2</v>
      </c>
      <c r="E102" s="31">
        <f t="shared" si="46"/>
        <v>1.0033584637887816E-4</v>
      </c>
      <c r="F102" s="31">
        <f>'Вычисление выбросов'!Q102</f>
        <v>1.6326534238853118E-3</v>
      </c>
      <c r="G102" s="31">
        <f t="shared" si="47"/>
        <v>2.6655572025244315E-6</v>
      </c>
    </row>
    <row r="103" spans="1:7" x14ac:dyDescent="0.3">
      <c r="A103" s="17">
        <f>'Вычисление выбросов'!N103</f>
        <v>42905</v>
      </c>
      <c r="B103" s="31">
        <f>'Вычисление выбросов'!O103</f>
        <v>6.0271719188689281E-2</v>
      </c>
      <c r="C103" s="31">
        <f t="shared" si="45"/>
        <v>3.6326801339602159E-3</v>
      </c>
      <c r="D103" s="31">
        <f>'Вычисление выбросов'!P103</f>
        <v>4.228272115937759E-2</v>
      </c>
      <c r="E103" s="31">
        <f t="shared" si="46"/>
        <v>1.7878285086416774E-3</v>
      </c>
      <c r="F103" s="31">
        <f>'Вычисление выбросов'!Q103</f>
        <v>4.9333790168142197E-2</v>
      </c>
      <c r="G103" s="31">
        <f t="shared" si="47"/>
        <v>2.4338228523542835E-3</v>
      </c>
    </row>
    <row r="104" spans="1:7" x14ac:dyDescent="0.3">
      <c r="A104" s="17">
        <f>'Вычисление выбросов'!N104</f>
        <v>42919</v>
      </c>
      <c r="B104" s="31">
        <f>'Вычисление выбросов'!O104</f>
        <v>-1.745713729815495E-2</v>
      </c>
      <c r="C104" s="31">
        <f t="shared" si="45"/>
        <v>3.0475164264663271E-4</v>
      </c>
      <c r="D104" s="31">
        <f>'Вычисление выбросов'!P104</f>
        <v>-5.310982531394829E-2</v>
      </c>
      <c r="E104" s="31">
        <f t="shared" si="46"/>
        <v>2.8206535448781025E-3</v>
      </c>
      <c r="F104" s="31">
        <f>'Вычисление выбросов'!Q104</f>
        <v>-1.6230069120040852E-2</v>
      </c>
      <c r="G104" s="31">
        <f t="shared" si="47"/>
        <v>2.6341514364130363E-4</v>
      </c>
    </row>
    <row r="105" spans="1:7" x14ac:dyDescent="0.3">
      <c r="A105" s="17">
        <f>'Вычисление выбросов'!N105</f>
        <v>42926</v>
      </c>
      <c r="B105" s="31">
        <f>'Вычисление выбросов'!O105</f>
        <v>2.3826585583634676E-2</v>
      </c>
      <c r="C105" s="31">
        <f t="shared" si="45"/>
        <v>5.6770618057426774E-4</v>
      </c>
      <c r="D105" s="31">
        <f>'Вычисление выбросов'!P105</f>
        <v>-4.0190880583245339E-2</v>
      </c>
      <c r="E105" s="31">
        <f t="shared" si="46"/>
        <v>1.6153068820566872E-3</v>
      </c>
      <c r="F105" s="31">
        <f>'Вычисление выбросов'!Q105</f>
        <v>6.2912867756113921E-4</v>
      </c>
      <c r="G105" s="31">
        <f t="shared" si="47"/>
        <v>3.9580289292982787E-7</v>
      </c>
    </row>
    <row r="106" spans="1:7" x14ac:dyDescent="0.3">
      <c r="A106" s="17">
        <f>'Вычисление выбросов'!N106</f>
        <v>42933</v>
      </c>
      <c r="B106" s="31">
        <f>'Вычисление выбросов'!O106</f>
        <v>1.8608845201275526E-2</v>
      </c>
      <c r="C106" s="31">
        <f t="shared" si="45"/>
        <v>3.4628911972503517E-4</v>
      </c>
      <c r="D106" s="31">
        <f>'Вычисление выбросов'!P106</f>
        <v>8.173988349611766E-2</v>
      </c>
      <c r="E106" s="31">
        <f t="shared" si="46"/>
        <v>6.6814085539588881E-3</v>
      </c>
      <c r="F106" s="31">
        <f>'Вычисление выбросов'!Q106</f>
        <v>-1.8885746878682475E-3</v>
      </c>
      <c r="G106" s="31">
        <f t="shared" si="47"/>
        <v>3.5667143516566485E-6</v>
      </c>
    </row>
    <row r="107" spans="1:7" x14ac:dyDescent="0.3">
      <c r="A107" s="17">
        <f>'Вычисление выбросов'!N107</f>
        <v>42947</v>
      </c>
      <c r="B107" s="31">
        <f>'Вычисление выбросов'!O107</f>
        <v>1.0368227273176218E-2</v>
      </c>
      <c r="C107" s="31">
        <f t="shared" si="45"/>
        <v>1.0750013678823517E-4</v>
      </c>
      <c r="D107" s="31">
        <f>'Вычисление выбросов'!P107</f>
        <v>1.3245226750020723E-2</v>
      </c>
      <c r="E107" s="31">
        <f t="shared" si="46"/>
        <v>1.7543603165946452E-4</v>
      </c>
      <c r="F107" s="31">
        <f>'Вычисление выбросов'!Q107</f>
        <v>3.2483962430054407E-2</v>
      </c>
      <c r="G107" s="31">
        <f t="shared" si="47"/>
        <v>1.0552078151571862E-3</v>
      </c>
    </row>
    <row r="108" spans="1:7" x14ac:dyDescent="0.3">
      <c r="A108" s="17">
        <f>'Вычисление выбросов'!N108</f>
        <v>42954</v>
      </c>
      <c r="B108" s="31">
        <f>'Вычисление выбросов'!O108</f>
        <v>-9.1815965056807058E-3</v>
      </c>
      <c r="C108" s="31">
        <f t="shared" si="45"/>
        <v>8.4301714393128141E-5</v>
      </c>
      <c r="D108" s="31">
        <f>'Вычисление выбросов'!P108</f>
        <v>-6.8053463245015641E-2</v>
      </c>
      <c r="E108" s="31">
        <f t="shared" si="46"/>
        <v>4.6312738596406946E-3</v>
      </c>
      <c r="F108" s="31">
        <f>'Вычисление выбросов'!Q108</f>
        <v>-3.8878999392180709E-2</v>
      </c>
      <c r="G108" s="31">
        <f t="shared" si="47"/>
        <v>1.511576593737188E-3</v>
      </c>
    </row>
    <row r="109" spans="1:7" x14ac:dyDescent="0.3">
      <c r="A109" s="17">
        <f>'Вычисление выбросов'!N109</f>
        <v>42961</v>
      </c>
      <c r="B109" s="31">
        <f>'Вычисление выбросов'!O109</f>
        <v>3.9452970690969083E-3</v>
      </c>
      <c r="C109" s="31">
        <f t="shared" si="45"/>
        <v>1.5565368963424653E-5</v>
      </c>
      <c r="D109" s="31">
        <f>'Вычисление выбросов'!P109</f>
        <v>4.1385216162854281E-2</v>
      </c>
      <c r="E109" s="31">
        <f t="shared" si="46"/>
        <v>1.7127361168461752E-3</v>
      </c>
      <c r="F109" s="31">
        <f>'Вычисление выбросов'!Q109</f>
        <v>-1.2914086759209601E-2</v>
      </c>
      <c r="G109" s="31">
        <f t="shared" si="47"/>
        <v>1.6677363682439275E-4</v>
      </c>
    </row>
    <row r="110" spans="1:7" x14ac:dyDescent="0.3">
      <c r="A110" s="17">
        <f>'Вычисление выбросов'!N110</f>
        <v>42968</v>
      </c>
      <c r="B110" s="31">
        <f>'Вычисление выбросов'!O110</f>
        <v>1.1873060084365561E-2</v>
      </c>
      <c r="C110" s="31">
        <f t="shared" si="45"/>
        <v>1.4096955576695474E-4</v>
      </c>
      <c r="D110" s="31">
        <f>'Вычисление выбросов'!P110</f>
        <v>1.8742181809740664E-2</v>
      </c>
      <c r="E110" s="31">
        <f t="shared" si="46"/>
        <v>3.5126937898937382E-4</v>
      </c>
      <c r="F110" s="31">
        <f>'Вычисление выбросов'!Q110</f>
        <v>4.8208887317183315E-3</v>
      </c>
      <c r="G110" s="31">
        <f t="shared" si="47"/>
        <v>2.3240968163608783E-5</v>
      </c>
    </row>
    <row r="111" spans="1:7" x14ac:dyDescent="0.3">
      <c r="A111" s="17">
        <f>'Вычисление выбросов'!N111</f>
        <v>42975</v>
      </c>
      <c r="B111" s="31">
        <f>'Вычисление выбросов'!O111</f>
        <v>1.6847020118886909E-3</v>
      </c>
      <c r="C111" s="31">
        <f t="shared" si="45"/>
        <v>2.8382208688618028E-6</v>
      </c>
      <c r="D111" s="31">
        <f>'Вычисление выбросов'!P111</f>
        <v>-2.6560440581162963E-3</v>
      </c>
      <c r="E111" s="31">
        <f t="shared" si="46"/>
        <v>7.0545700386548837E-6</v>
      </c>
      <c r="F111" s="31">
        <f>'Вычисление выбросов'!Q111</f>
        <v>8.586578516078967E-3</v>
      </c>
      <c r="G111" s="31">
        <f t="shared" si="47"/>
        <v>7.372933061278888E-5</v>
      </c>
    </row>
    <row r="112" spans="1:7" x14ac:dyDescent="0.3">
      <c r="A112" s="17">
        <f>'Вычисление выбросов'!N112</f>
        <v>42982</v>
      </c>
      <c r="B112" s="31">
        <f>'Вычисление выбросов'!O112</f>
        <v>2.4809456602170103E-2</v>
      </c>
      <c r="C112" s="31">
        <f t="shared" si="45"/>
        <v>6.1550913689496171E-4</v>
      </c>
      <c r="D112" s="31">
        <f>'Вычисление выбросов'!P112</f>
        <v>-1.0695289116747919E-2</v>
      </c>
      <c r="E112" s="31">
        <f t="shared" si="46"/>
        <v>1.1438920929082648E-4</v>
      </c>
      <c r="F112" s="31">
        <f>'Вычисление выбросов'!Q112</f>
        <v>3.5057301384619037E-2</v>
      </c>
      <c r="G112" s="31">
        <f t="shared" si="47"/>
        <v>1.2290143803720119E-3</v>
      </c>
    </row>
    <row r="113" spans="1:7" x14ac:dyDescent="0.3">
      <c r="A113" s="17">
        <f>'Вычисление выбросов'!N113</f>
        <v>42989</v>
      </c>
      <c r="B113" s="31">
        <f>'Вычисление выбросов'!O113</f>
        <v>1.8928644682527913E-3</v>
      </c>
      <c r="C113" s="31">
        <f t="shared" si="45"/>
        <v>3.5829358951739225E-6</v>
      </c>
      <c r="D113" s="31">
        <f>'Вычисление выбросов'!P113</f>
        <v>4.7252884850545511E-2</v>
      </c>
      <c r="E113" s="31">
        <f t="shared" si="46"/>
        <v>2.2328351266989134E-3</v>
      </c>
      <c r="F113" s="31">
        <f>'Вычисление выбросов'!Q113</f>
        <v>1.4969159997857771E-2</v>
      </c>
      <c r="G113" s="31">
        <f t="shared" si="47"/>
        <v>2.2407575104146528E-4</v>
      </c>
    </row>
    <row r="114" spans="1:7" x14ac:dyDescent="0.3">
      <c r="A114" s="17">
        <f>'Вычисление выбросов'!N114</f>
        <v>42996</v>
      </c>
      <c r="B114" s="31">
        <f>'Вычисление выбросов'!O114</f>
        <v>1.4394140506446162E-2</v>
      </c>
      <c r="C114" s="31">
        <f t="shared" si="45"/>
        <v>2.0719128091931419E-4</v>
      </c>
      <c r="D114" s="31">
        <f>'Вычисление выбросов'!P114</f>
        <v>7.1724180798445586E-2</v>
      </c>
      <c r="E114" s="31">
        <f t="shared" si="46"/>
        <v>5.1443581112081103E-3</v>
      </c>
      <c r="F114" s="31">
        <f>'Вычисление выбросов'!Q114</f>
        <v>-9.4281025212016173E-3</v>
      </c>
      <c r="G114" s="31">
        <f t="shared" si="47"/>
        <v>8.8889117150288299E-5</v>
      </c>
    </row>
    <row r="115" spans="1:7" x14ac:dyDescent="0.3">
      <c r="A115" s="17">
        <f>'Вычисление выбросов'!N115</f>
        <v>43003</v>
      </c>
      <c r="B115" s="31">
        <f>'Вычисление выбросов'!O115</f>
        <v>2.1878945487439672E-2</v>
      </c>
      <c r="C115" s="31">
        <f t="shared" si="45"/>
        <v>4.7868825564235679E-4</v>
      </c>
      <c r="D115" s="31">
        <f>'Вычисление выбросов'!P115</f>
        <v>1.8913093306486994E-2</v>
      </c>
      <c r="E115" s="31">
        <f t="shared" si="46"/>
        <v>3.5770509841988313E-4</v>
      </c>
      <c r="F115" s="31">
        <f>'Вычисление выбросов'!Q115</f>
        <v>7.0793971433702968E-3</v>
      </c>
      <c r="G115" s="31">
        <f t="shared" si="47"/>
        <v>5.011786391355952E-5</v>
      </c>
    </row>
    <row r="116" spans="1:7" x14ac:dyDescent="0.3">
      <c r="A116" s="17">
        <f>'Вычисление выбросов'!N116</f>
        <v>43010</v>
      </c>
      <c r="B116" s="31">
        <f>'Вычисление выбросов'!O116</f>
        <v>3.288786684483521E-2</v>
      </c>
      <c r="C116" s="31">
        <f t="shared" si="45"/>
        <v>1.0816117856036111E-3</v>
      </c>
      <c r="D116" s="31">
        <f>'Вычисление выбросов'!P116</f>
        <v>4.6729056993924231E-3</v>
      </c>
      <c r="E116" s="31">
        <f t="shared" si="46"/>
        <v>2.183604767541419E-5</v>
      </c>
      <c r="F116" s="31">
        <f>'Вычисление выбросов'!Q116</f>
        <v>5.1598894874883543E-3</v>
      </c>
      <c r="G116" s="31">
        <f t="shared" si="47"/>
        <v>2.6624459523092834E-5</v>
      </c>
    </row>
    <row r="117" spans="1:7" x14ac:dyDescent="0.3">
      <c r="A117" s="17">
        <f>'Вычисление выбросов'!N117</f>
        <v>43017</v>
      </c>
      <c r="B117" s="31">
        <f>'Вычисление выбросов'!O117</f>
        <v>1.2161047909212908E-2</v>
      </c>
      <c r="C117" s="31">
        <f t="shared" si="45"/>
        <v>1.4789108625017162E-4</v>
      </c>
      <c r="D117" s="31">
        <f>'Вычисление выбросов'!P117</f>
        <v>-1.1723463696059259E-2</v>
      </c>
      <c r="E117" s="31">
        <f t="shared" si="46"/>
        <v>1.374396010328194E-4</v>
      </c>
      <c r="F117" s="31">
        <f>'Вычисление выбросов'!Q117</f>
        <v>-1.8732443816804475E-3</v>
      </c>
      <c r="G117" s="31">
        <f t="shared" si="47"/>
        <v>3.5090445134973619E-6</v>
      </c>
    </row>
    <row r="118" spans="1:7" x14ac:dyDescent="0.3">
      <c r="A118" s="17">
        <f>'Вычисление выбросов'!N118</f>
        <v>43031</v>
      </c>
      <c r="B118" s="31">
        <f>'Вычисление выбросов'!O118</f>
        <v>-1.1838660819978078E-2</v>
      </c>
      <c r="C118" s="31">
        <f t="shared" si="45"/>
        <v>1.40153890010484E-4</v>
      </c>
      <c r="D118" s="31">
        <f>'Вычисление выбросов'!P118</f>
        <v>-7.8844035241489828E-3</v>
      </c>
      <c r="E118" s="31">
        <f t="shared" si="46"/>
        <v>6.2163818931612906E-5</v>
      </c>
      <c r="F118" s="31">
        <f>'Вычисление выбросов'!Q118</f>
        <v>6.2131098612533387E-4</v>
      </c>
      <c r="G118" s="31">
        <f t="shared" si="47"/>
        <v>3.8602734148003481E-7</v>
      </c>
    </row>
    <row r="119" spans="1:7" x14ac:dyDescent="0.3">
      <c r="A119" s="17">
        <f>'Вычисление выбросов'!N119</f>
        <v>43038</v>
      </c>
      <c r="B119" s="31">
        <f>'Вычисление выбросов'!O119</f>
        <v>4.1179201168096848E-2</v>
      </c>
      <c r="C119" s="31">
        <f t="shared" si="45"/>
        <v>1.6957266088425888E-3</v>
      </c>
      <c r="D119" s="31">
        <f>'Вычисление выбросов'!P119</f>
        <v>-1.0610179112015459E-2</v>
      </c>
      <c r="E119" s="31">
        <f t="shared" si="46"/>
        <v>1.1257590078904914E-4</v>
      </c>
      <c r="F119" s="31">
        <f>'Вычисление выбросов'!Q119</f>
        <v>-1.3129291441792623E-2</v>
      </c>
      <c r="G119" s="31">
        <f t="shared" si="47"/>
        <v>1.7237829376352901E-4</v>
      </c>
    </row>
    <row r="120" spans="1:7" x14ac:dyDescent="0.3">
      <c r="A120" s="17">
        <f>'Вычисление выбросов'!N120</f>
        <v>43059</v>
      </c>
      <c r="B120" s="31">
        <f>'Вычисление выбросов'!O120</f>
        <v>2.2461006457858604E-2</v>
      </c>
      <c r="C120" s="31">
        <f t="shared" si="45"/>
        <v>5.0449681109996595E-4</v>
      </c>
      <c r="D120" s="31">
        <f>'Вычисление выбросов'!P120</f>
        <v>-3.8786025035156421E-2</v>
      </c>
      <c r="E120" s="31">
        <f t="shared" si="46"/>
        <v>1.5043557380277806E-3</v>
      </c>
      <c r="F120" s="31">
        <f>'Вычисление выбросов'!Q120</f>
        <v>1.0256500167189282E-2</v>
      </c>
      <c r="G120" s="31">
        <f t="shared" si="47"/>
        <v>1.0519579567955376E-4</v>
      </c>
    </row>
    <row r="121" spans="1:7" x14ac:dyDescent="0.3">
      <c r="A121" s="17">
        <f>'Вычисление выбросов'!N121</f>
        <v>43066</v>
      </c>
      <c r="B121" s="31">
        <f>'Вычисление выбросов'!O121</f>
        <v>-4.2061030839062444E-2</v>
      </c>
      <c r="C121" s="31">
        <f t="shared" si="45"/>
        <v>1.7691303152445618E-3</v>
      </c>
      <c r="D121" s="31">
        <f>'Вычисление выбросов'!P121</f>
        <v>-2.8288562004777137E-3</v>
      </c>
      <c r="E121" s="31">
        <f t="shared" si="46"/>
        <v>8.0024274029812071E-6</v>
      </c>
      <c r="F121" s="31">
        <f>'Вычисление выбросов'!Q121</f>
        <v>-3.9615787893390791E-2</v>
      </c>
      <c r="G121" s="31">
        <f t="shared" si="47"/>
        <v>1.5694106504141284E-3</v>
      </c>
    </row>
    <row r="122" spans="1:7" x14ac:dyDescent="0.3">
      <c r="A122" s="17">
        <f>'Вычисление выбросов'!N122</f>
        <v>43073</v>
      </c>
      <c r="B122" s="31">
        <f>'Вычисление выбросов'!O122</f>
        <v>9.0106094012842461E-2</v>
      </c>
      <c r="C122" s="31">
        <f t="shared" si="45"/>
        <v>8.1191081782512036E-3</v>
      </c>
      <c r="D122" s="31">
        <f>'Вычисление выбросов'!P122</f>
        <v>-2.8737609767356911E-2</v>
      </c>
      <c r="E122" s="31">
        <f t="shared" si="46"/>
        <v>8.2585021514088735E-4</v>
      </c>
      <c r="F122" s="31">
        <f>'Вычисление выбросов'!Q122</f>
        <v>5.9752631900870205E-3</v>
      </c>
      <c r="G122" s="31">
        <f t="shared" si="47"/>
        <v>3.5703770190808916E-5</v>
      </c>
    </row>
    <row r="123" spans="1:7" x14ac:dyDescent="0.3">
      <c r="A123" s="17">
        <f>'Вычисление выбросов'!N123</f>
        <v>43080</v>
      </c>
      <c r="B123" s="31">
        <f>'Вычисление выбросов'!O123</f>
        <v>-3.1396108216144906E-2</v>
      </c>
      <c r="C123" s="31">
        <f t="shared" si="45"/>
        <v>9.8571561111988177E-4</v>
      </c>
      <c r="D123" s="31">
        <f>'Вычисление выбросов'!P123</f>
        <v>7.5772558472330206E-2</v>
      </c>
      <c r="E123" s="31">
        <f t="shared" si="46"/>
        <v>5.7414806174427005E-3</v>
      </c>
      <c r="F123" s="31">
        <f>'Вычисление выбросов'!Q123</f>
        <v>1.988606144582538E-2</v>
      </c>
      <c r="G123" s="31">
        <f t="shared" si="47"/>
        <v>3.954554398271426E-4</v>
      </c>
    </row>
    <row r="124" spans="1:7" x14ac:dyDescent="0.3">
      <c r="A124" s="17">
        <f>'Вычисление выбросов'!N124</f>
        <v>43087</v>
      </c>
      <c r="B124" s="31">
        <f>'Вычисление выбросов'!O124</f>
        <v>-1.2278955286516655E-2</v>
      </c>
      <c r="C124" s="31">
        <f t="shared" si="45"/>
        <v>1.5077274292827532E-4</v>
      </c>
      <c r="D124" s="31">
        <f>'Вычисление выбросов'!P124</f>
        <v>-8.1411575836997738E-3</v>
      </c>
      <c r="E124" s="31">
        <f t="shared" si="46"/>
        <v>6.6278446802632346E-5</v>
      </c>
      <c r="F124" s="31">
        <f>'Вычисление выбросов'!Q124</f>
        <v>-1.9886061445825449E-2</v>
      </c>
      <c r="G124" s="31">
        <f t="shared" si="47"/>
        <v>3.9545543982714537E-4</v>
      </c>
    </row>
    <row r="125" spans="1:7" x14ac:dyDescent="0.3">
      <c r="A125" s="17">
        <f>'Вычисление выбросов'!N125</f>
        <v>43094</v>
      </c>
      <c r="B125" s="31">
        <f>'Вычисление выбросов'!O125</f>
        <v>-5.8309203107932096E-3</v>
      </c>
      <c r="C125" s="31">
        <f t="shared" si="45"/>
        <v>3.3999631670820777E-5</v>
      </c>
      <c r="D125" s="31">
        <f>'Вычисление выбросов'!P125</f>
        <v>4.5280704533156496E-2</v>
      </c>
      <c r="E125" s="31">
        <f t="shared" si="46"/>
        <v>2.0503422030190193E-3</v>
      </c>
      <c r="F125" s="31">
        <f>'Вычисление выбросов'!Q125</f>
        <v>-7.6890596678216147E-3</v>
      </c>
      <c r="G125" s="31">
        <f t="shared" si="47"/>
        <v>5.9121638575321038E-5</v>
      </c>
    </row>
    <row r="126" spans="1:7" x14ac:dyDescent="0.3">
      <c r="A126" s="17">
        <f>'Вычисление выбросов'!N126</f>
        <v>43101</v>
      </c>
      <c r="B126" s="31">
        <f>'Вычисление выбросов'!O126</f>
        <v>4.5123506679753046E-2</v>
      </c>
      <c r="C126" s="31">
        <f t="shared" si="45"/>
        <v>2.036130855077718E-3</v>
      </c>
      <c r="D126" s="31">
        <f>'Вычисление выбросов'!P126</f>
        <v>-1.3106347505300547E-2</v>
      </c>
      <c r="E126" s="31">
        <f t="shared" si="46"/>
        <v>1.7177634492969787E-4</v>
      </c>
      <c r="F126" s="31">
        <f>'Вычисление выбросов'!Q126</f>
        <v>6.7802912766248322E-2</v>
      </c>
      <c r="G126" s="31">
        <f t="shared" si="47"/>
        <v>4.5972349795874792E-3</v>
      </c>
    </row>
    <row r="127" spans="1:7" x14ac:dyDescent="0.3">
      <c r="A127" s="17">
        <f>'Вычисление выбросов'!N127</f>
        <v>43108</v>
      </c>
      <c r="B127" s="31">
        <f>'Вычисление выбросов'!O127</f>
        <v>2.8827811600381406E-2</v>
      </c>
      <c r="C127" s="31">
        <f t="shared" si="45"/>
        <v>8.3104272166708475E-4</v>
      </c>
      <c r="D127" s="31">
        <f>'Вычисление выбросов'!P127</f>
        <v>5.1425211807437185E-2</v>
      </c>
      <c r="E127" s="31">
        <f t="shared" si="46"/>
        <v>2.6445524094397769E-3</v>
      </c>
      <c r="F127" s="31">
        <f>'Вычисление выбросов'!Q127</f>
        <v>3.8980261102269112E-2</v>
      </c>
      <c r="G127" s="31">
        <f t="shared" si="47"/>
        <v>1.5194607556010744E-3</v>
      </c>
    </row>
    <row r="128" spans="1:7" x14ac:dyDescent="0.3">
      <c r="A128" s="17">
        <f>'Вычисление выбросов'!N128</f>
        <v>43115</v>
      </c>
      <c r="B128" s="31">
        <f>'Вычисление выбросов'!O128</f>
        <v>6.6863427735496389E-2</v>
      </c>
      <c r="C128" s="31">
        <f t="shared" si="45"/>
        <v>4.4707179685399478E-3</v>
      </c>
      <c r="D128" s="31">
        <f>'Вычисление выбросов'!P128</f>
        <v>-3.0536723860081535E-2</v>
      </c>
      <c r="E128" s="31">
        <f t="shared" si="46"/>
        <v>9.3249150410687292E-4</v>
      </c>
      <c r="F128" s="31">
        <f>'Вычисление выбросов'!Q128</f>
        <v>1.1190428725079242E-2</v>
      </c>
      <c r="G128" s="31">
        <f t="shared" si="47"/>
        <v>1.2522569505107862E-4</v>
      </c>
    </row>
    <row r="129" spans="1:7" x14ac:dyDescent="0.3">
      <c r="A129" s="17">
        <f>'Вычисление выбросов'!N129</f>
        <v>43122</v>
      </c>
      <c r="B129" s="31">
        <f>'Вычисление выбросов'!O129</f>
        <v>5.0930383841016079E-2</v>
      </c>
      <c r="C129" s="31">
        <f t="shared" si="45"/>
        <v>2.5939039981932319E-3</v>
      </c>
      <c r="D129" s="31">
        <f>'Вычисление выбросов'!P129</f>
        <v>-6.9546734696900939E-2</v>
      </c>
      <c r="E129" s="31">
        <f t="shared" si="46"/>
        <v>4.8367483070011251E-3</v>
      </c>
      <c r="F129" s="31">
        <f>'Вычисление выбросов'!Q129</f>
        <v>7.0049223919314021E-2</v>
      </c>
      <c r="G129" s="31">
        <f t="shared" si="47"/>
        <v>4.9068937716981956E-3</v>
      </c>
    </row>
    <row r="130" spans="1:7" x14ac:dyDescent="0.3">
      <c r="A130" s="17">
        <f>'Вычисление выбросов'!N130</f>
        <v>43129</v>
      </c>
      <c r="B130" s="31">
        <f>'Вычисление выбросов'!O130</f>
        <v>-1.7256259674697252E-3</v>
      </c>
      <c r="C130" s="31">
        <f t="shared" si="45"/>
        <v>2.977784979605825E-6</v>
      </c>
      <c r="D130" s="31">
        <f>'Вычисление выбросов'!P130</f>
        <v>-1.3947227480850441E-2</v>
      </c>
      <c r="E130" s="31">
        <f t="shared" si="46"/>
        <v>1.9452515440258972E-4</v>
      </c>
      <c r="F130" s="31">
        <f>'Вычисление выбросов'!Q130</f>
        <v>-3.4411375601387621E-2</v>
      </c>
      <c r="G130" s="31">
        <f t="shared" si="47"/>
        <v>1.1841427707797753E-3</v>
      </c>
    </row>
    <row r="131" spans="1:7" x14ac:dyDescent="0.3">
      <c r="A131" s="17">
        <f>'Вычисление выбросов'!N131</f>
        <v>43136</v>
      </c>
      <c r="B131" s="31">
        <f>'Вычисление выбросов'!O131</f>
        <v>-7.5863198390212022E-2</v>
      </c>
      <c r="C131" s="31">
        <f t="shared" ref="C131:C194" si="48">B131*B131</f>
        <v>5.7552248699926679E-3</v>
      </c>
      <c r="D131" s="31">
        <f>'Вычисление выбросов'!P131</f>
        <v>-2.8491955794306158E-2</v>
      </c>
      <c r="E131" s="31">
        <f t="shared" ref="E131:E194" si="49">D131*D131</f>
        <v>8.1179154498469623E-4</v>
      </c>
      <c r="F131" s="31">
        <f>'Вычисление выбросов'!Q131</f>
        <v>-4.6211849222592583E-2</v>
      </c>
      <c r="G131" s="31">
        <f t="shared" ref="G131:G194" si="50">F131*F131</f>
        <v>2.1355350085716309E-3</v>
      </c>
    </row>
    <row r="132" spans="1:7" x14ac:dyDescent="0.3">
      <c r="A132" s="17">
        <f>'Вычисление выбросов'!N132</f>
        <v>43143</v>
      </c>
      <c r="B132" s="31">
        <f>'Вычисление выбросов'!O132</f>
        <v>5.844115494354777E-2</v>
      </c>
      <c r="C132" s="31">
        <f t="shared" si="48"/>
        <v>3.4153685911357578E-3</v>
      </c>
      <c r="D132" s="31">
        <f>'Вычисление выбросов'!P132</f>
        <v>5.071509257901622E-2</v>
      </c>
      <c r="E132" s="31">
        <f t="shared" si="49"/>
        <v>2.572020615298186E-3</v>
      </c>
      <c r="F132" s="31">
        <f>'Вычисление выбросов'!Q132</f>
        <v>-1.0789981779019151E-3</v>
      </c>
      <c r="G132" s="31">
        <f t="shared" si="50"/>
        <v>1.1642370679156527E-6</v>
      </c>
    </row>
    <row r="133" spans="1:7" x14ac:dyDescent="0.3">
      <c r="A133" s="17">
        <f>'Вычисление выбросов'!N133</f>
        <v>43150</v>
      </c>
      <c r="B133" s="31">
        <f>'Вычисление выбросов'!O133</f>
        <v>5.2215540341237911E-2</v>
      </c>
      <c r="C133" s="31">
        <f t="shared" si="48"/>
        <v>2.7264626531274439E-3</v>
      </c>
      <c r="D133" s="31">
        <f>'Вычисление выбросов'!P133</f>
        <v>5.4794657646255705E-3</v>
      </c>
      <c r="E133" s="31">
        <f t="shared" si="49"/>
        <v>3.0024545065703688E-5</v>
      </c>
      <c r="F133" s="31">
        <f>'Вычисление выбросов'!Q133</f>
        <v>3.9612132766028874E-2</v>
      </c>
      <c r="G133" s="31">
        <f t="shared" si="50"/>
        <v>1.5691210622734984E-3</v>
      </c>
    </row>
    <row r="134" spans="1:7" x14ac:dyDescent="0.3">
      <c r="A134" s="17">
        <f>'Вычисление выбросов'!N134</f>
        <v>43157</v>
      </c>
      <c r="B134" s="31">
        <f>'Вычисление выбросов'!O134</f>
        <v>-7.5345689219391701E-3</v>
      </c>
      <c r="C134" s="31">
        <f t="shared" si="48"/>
        <v>5.6769728839451585E-5</v>
      </c>
      <c r="D134" s="31">
        <f>'Вычисление выбросов'!P134</f>
        <v>-1.6529301951210582E-2</v>
      </c>
      <c r="E134" s="31">
        <f t="shared" si="49"/>
        <v>2.7321782299429394E-4</v>
      </c>
      <c r="F134" s="31">
        <f>'Вычисление выбросов'!Q134</f>
        <v>-5.4215468250015109E-2</v>
      </c>
      <c r="G134" s="31">
        <f t="shared" si="50"/>
        <v>2.9393169975683964E-3</v>
      </c>
    </row>
    <row r="135" spans="1:7" x14ac:dyDescent="0.3">
      <c r="A135" s="17">
        <f>'Вычисление выбросов'!N135</f>
        <v>43164</v>
      </c>
      <c r="B135" s="31">
        <f>'Вычисление выбросов'!O135</f>
        <v>1.5012792389185134E-2</v>
      </c>
      <c r="C135" s="31">
        <f t="shared" si="48"/>
        <v>2.253839353207751E-4</v>
      </c>
      <c r="D135" s="31">
        <f>'Вычисление выбросов'!P135</f>
        <v>-8.3682496705165792E-3</v>
      </c>
      <c r="E135" s="31">
        <f t="shared" si="49"/>
        <v>7.0027602548100836E-5</v>
      </c>
      <c r="F135" s="31">
        <f>'Вычисление выбросов'!Q135</f>
        <v>-1.9755680041411761E-2</v>
      </c>
      <c r="G135" s="31">
        <f t="shared" si="50"/>
        <v>3.9028689389863496E-4</v>
      </c>
    </row>
    <row r="136" spans="1:7" x14ac:dyDescent="0.3">
      <c r="A136" s="17">
        <f>'Вычисление выбросов'!N136</f>
        <v>43171</v>
      </c>
      <c r="B136" s="31">
        <f>'Вычисление выбросов'!O136</f>
        <v>1.5198485203783745E-2</v>
      </c>
      <c r="C136" s="31">
        <f t="shared" si="48"/>
        <v>2.3099395248963342E-4</v>
      </c>
      <c r="D136" s="31">
        <f>'Вычисление выбросов'!P136</f>
        <v>-1.694955831377332E-2</v>
      </c>
      <c r="E136" s="31">
        <f t="shared" si="49"/>
        <v>2.8728752703200224E-4</v>
      </c>
      <c r="F136" s="31">
        <f>'Вычисление выбросов'!Q136</f>
        <v>1.9129505944558731E-2</v>
      </c>
      <c r="G136" s="31">
        <f t="shared" si="50"/>
        <v>3.6593799768290785E-4</v>
      </c>
    </row>
    <row r="137" spans="1:7" x14ac:dyDescent="0.3">
      <c r="A137" s="17">
        <f>'Вычисление выбросов'!N137</f>
        <v>43178</v>
      </c>
      <c r="B137" s="31">
        <f>'Вычисление выбросов'!O137</f>
        <v>8.2819570494673863E-3</v>
      </c>
      <c r="C137" s="31">
        <f t="shared" si="48"/>
        <v>6.8590812569222539E-5</v>
      </c>
      <c r="D137" s="31">
        <f>'Вычисление выбросов'!P137</f>
        <v>-5.7143012634387758E-3</v>
      </c>
      <c r="E137" s="31">
        <f t="shared" si="49"/>
        <v>3.2653238929337992E-5</v>
      </c>
      <c r="F137" s="31">
        <f>'Вычисление выбросов'!Q137</f>
        <v>-1.5147023580241175E-2</v>
      </c>
      <c r="G137" s="31">
        <f t="shared" si="50"/>
        <v>2.294323233403822E-4</v>
      </c>
    </row>
    <row r="138" spans="1:7" x14ac:dyDescent="0.3">
      <c r="A138" s="17">
        <f>'Вычисление выбросов'!N138</f>
        <v>43185</v>
      </c>
      <c r="B138" s="31">
        <f>'Вычисление выбросов'!O138</f>
        <v>-1.0976166133158844E-2</v>
      </c>
      <c r="C138" s="31">
        <f t="shared" si="48"/>
        <v>1.2047622298270317E-4</v>
      </c>
      <c r="D138" s="31">
        <f>'Вычисление выбросов'!P138</f>
        <v>-5.7471422555678475E-3</v>
      </c>
      <c r="E138" s="31">
        <f t="shared" si="49"/>
        <v>3.3029644105733483E-5</v>
      </c>
      <c r="F138" s="31">
        <f>'Вычисление выбросов'!Q138</f>
        <v>-1.9096122925873729E-3</v>
      </c>
      <c r="G138" s="31">
        <f t="shared" si="50"/>
        <v>3.6466191080008024E-6</v>
      </c>
    </row>
    <row r="139" spans="1:7" x14ac:dyDescent="0.3">
      <c r="A139" s="17">
        <f>'Вычисление выбросов'!N139</f>
        <v>43192</v>
      </c>
      <c r="B139" s="31">
        <f>'Вычисление выбросов'!O139</f>
        <v>-2.619516887550358E-3</v>
      </c>
      <c r="C139" s="31">
        <f t="shared" si="48"/>
        <v>6.8618687241615147E-6</v>
      </c>
      <c r="D139" s="31">
        <f>'Вычисление выбросов'!P139</f>
        <v>-1.4514042884254071E-2</v>
      </c>
      <c r="E139" s="31">
        <f t="shared" si="49"/>
        <v>2.1065744084596623E-4</v>
      </c>
      <c r="F139" s="31">
        <f>'Вычисление выбросов'!Q139</f>
        <v>1.7995750044211927E-2</v>
      </c>
      <c r="G139" s="31">
        <f t="shared" si="50"/>
        <v>3.2384701965375355E-4</v>
      </c>
    </row>
    <row r="140" spans="1:7" x14ac:dyDescent="0.3">
      <c r="A140" s="17">
        <f>'Вычисление выбросов'!N140</f>
        <v>43199</v>
      </c>
      <c r="B140" s="31">
        <f>'Вычисление выбросов'!O140</f>
        <v>6.0045862274862326E-2</v>
      </c>
      <c r="C140" s="31">
        <f t="shared" si="48"/>
        <v>3.6055055763317347E-3</v>
      </c>
      <c r="D140" s="31">
        <f>'Вычисление выбросов'!P140</f>
        <v>-2.3669744085904849E-2</v>
      </c>
      <c r="E140" s="31">
        <f t="shared" si="49"/>
        <v>5.6025678509222753E-4</v>
      </c>
      <c r="F140" s="31">
        <f>'Вычисление выбросов'!Q140</f>
        <v>1.0582109330536788E-2</v>
      </c>
      <c r="G140" s="31">
        <f t="shared" si="50"/>
        <v>1.1198103788343375E-4</v>
      </c>
    </row>
    <row r="141" spans="1:7" x14ac:dyDescent="0.3">
      <c r="A141" s="17">
        <f>'Вычисление выбросов'!N141</f>
        <v>43206</v>
      </c>
      <c r="B141" s="31">
        <f>'Вычисление выбросов'!O141</f>
        <v>1.4331394461602949E-2</v>
      </c>
      <c r="C141" s="31">
        <f t="shared" si="48"/>
        <v>2.053888672140637E-4</v>
      </c>
      <c r="D141" s="31">
        <f>'Вычисление выбросов'!P141</f>
        <v>1.7804624633506686E-2</v>
      </c>
      <c r="E141" s="31">
        <f t="shared" si="49"/>
        <v>3.1700465834007312E-4</v>
      </c>
      <c r="F141" s="31">
        <f>'Вычисление выбросов'!Q141</f>
        <v>4.8200280654317945E-2</v>
      </c>
      <c r="G141" s="31">
        <f t="shared" si="50"/>
        <v>2.3232670551550168E-3</v>
      </c>
    </row>
    <row r="142" spans="1:7" x14ac:dyDescent="0.3">
      <c r="A142" s="17">
        <f>'Вычисление выбросов'!N142</f>
        <v>43220</v>
      </c>
      <c r="B142" s="31">
        <f>'Вычисление выбросов'!O142</f>
        <v>-3.1867179200197729E-2</v>
      </c>
      <c r="C142" s="31">
        <f t="shared" si="48"/>
        <v>1.0155171101775148E-3</v>
      </c>
      <c r="D142" s="31">
        <f>'Вычисление выбросов'!P142</f>
        <v>-8.8365818004981118E-3</v>
      </c>
      <c r="E142" s="31">
        <f t="shared" si="49"/>
        <v>7.8085177916894456E-5</v>
      </c>
      <c r="F142" s="31">
        <f>'Вычисление выбросов'!Q142</f>
        <v>1.4979114326474439E-2</v>
      </c>
      <c r="G142" s="31">
        <f t="shared" si="50"/>
        <v>2.243738660055918E-4</v>
      </c>
    </row>
    <row r="143" spans="1:7" x14ac:dyDescent="0.3">
      <c r="A143" s="17">
        <f>'Вычисление выбросов'!N143</f>
        <v>43227</v>
      </c>
      <c r="B143" s="31">
        <f>'Вычисление выбросов'!O143</f>
        <v>2.7228849515014739E-2</v>
      </c>
      <c r="C143" s="31">
        <f t="shared" si="48"/>
        <v>7.414102459113184E-4</v>
      </c>
      <c r="D143" s="31">
        <f>'Вычисление выбросов'!P143</f>
        <v>-1.1904902506318314E-2</v>
      </c>
      <c r="E143" s="31">
        <f t="shared" si="49"/>
        <v>1.4172670368494406E-4</v>
      </c>
      <c r="F143" s="31">
        <f>'Вычисление выбросов'!Q143</f>
        <v>3.7304503177517372E-2</v>
      </c>
      <c r="G143" s="31">
        <f t="shared" si="50"/>
        <v>1.3916259573214036E-3</v>
      </c>
    </row>
    <row r="144" spans="1:7" x14ac:dyDescent="0.3">
      <c r="A144" s="17">
        <f>'Вычисление выбросов'!N144</f>
        <v>43234</v>
      </c>
      <c r="B144" s="31">
        <f>'Вычисление выбросов'!O144</f>
        <v>5.8129003678644457E-3</v>
      </c>
      <c r="C144" s="31">
        <f t="shared" si="48"/>
        <v>3.3789810686718606E-5</v>
      </c>
      <c r="D144" s="31">
        <f>'Вычисление выбросов'!P144</f>
        <v>-1.5083242211328476E-2</v>
      </c>
      <c r="E144" s="31">
        <f t="shared" si="49"/>
        <v>2.2750419560560112E-4</v>
      </c>
      <c r="F144" s="31">
        <f>'Вычисление выбросов'!Q144</f>
        <v>-3.6658299600911215E-2</v>
      </c>
      <c r="G144" s="31">
        <f t="shared" si="50"/>
        <v>1.3438309296301674E-3</v>
      </c>
    </row>
    <row r="145" spans="1:7" x14ac:dyDescent="0.3">
      <c r="A145" s="17">
        <f>'Вычисление выбросов'!N145</f>
        <v>43241</v>
      </c>
      <c r="B145" s="31">
        <f>'Вычисление выбросов'!O145</f>
        <v>-2.0607059348907285E-2</v>
      </c>
      <c r="C145" s="31">
        <f t="shared" si="48"/>
        <v>4.2465089500938718E-4</v>
      </c>
      <c r="D145" s="31">
        <f>'Вычисление выбросов'!P145</f>
        <v>-3.044142381228244E-3</v>
      </c>
      <c r="E145" s="31">
        <f t="shared" si="49"/>
        <v>9.2668028371899632E-6</v>
      </c>
      <c r="F145" s="31">
        <f>'Вычисление выбросов'!Q145</f>
        <v>-2.2737161390798191E-2</v>
      </c>
      <c r="G145" s="31">
        <f t="shared" si="50"/>
        <v>5.1697850811120391E-4</v>
      </c>
    </row>
    <row r="146" spans="1:7" x14ac:dyDescent="0.3">
      <c r="A146" s="17">
        <f>'Вычисление выбросов'!N146</f>
        <v>43248</v>
      </c>
      <c r="B146" s="31">
        <f>'Вычисление выбросов'!O146</f>
        <v>-3.0754252946519228E-3</v>
      </c>
      <c r="C146" s="31">
        <f t="shared" si="48"/>
        <v>9.4582407429848665E-6</v>
      </c>
      <c r="D146" s="31">
        <f>'Вычисление выбросов'!P146</f>
        <v>1.2121360532345041E-2</v>
      </c>
      <c r="E146" s="31">
        <f t="shared" si="49"/>
        <v>1.4692738115509204E-4</v>
      </c>
      <c r="F146" s="31">
        <f>'Вычисление выбросов'!Q146</f>
        <v>1.1171832038877267E-2</v>
      </c>
      <c r="G146" s="31">
        <f t="shared" si="50"/>
        <v>1.248098311048846E-4</v>
      </c>
    </row>
    <row r="147" spans="1:7" x14ac:dyDescent="0.3">
      <c r="A147" s="17">
        <f>'Вычисление выбросов'!N147</f>
        <v>43255</v>
      </c>
      <c r="B147" s="31">
        <f>'Вычисление выбросов'!O147</f>
        <v>-1.391958324361163E-2</v>
      </c>
      <c r="C147" s="31">
        <f t="shared" si="48"/>
        <v>1.9375479767583367E-4</v>
      </c>
      <c r="D147" s="31">
        <f>'Вычисление выбросов'!P147</f>
        <v>-1.5174798019235115E-2</v>
      </c>
      <c r="E147" s="31">
        <f t="shared" si="49"/>
        <v>2.3027449492458196E-4</v>
      </c>
      <c r="F147" s="31">
        <f>'Вычисление выбросов'!Q147</f>
        <v>-1.0461619889678979E-3</v>
      </c>
      <c r="G147" s="31">
        <f t="shared" si="50"/>
        <v>1.0944549071612682E-6</v>
      </c>
    </row>
    <row r="148" spans="1:7" x14ac:dyDescent="0.3">
      <c r="A148" s="17">
        <f>'Вычисление выбросов'!N148</f>
        <v>43262</v>
      </c>
      <c r="B148" s="31">
        <f>'Вычисление выбросов'!O148</f>
        <v>-9.7218203597337124E-3</v>
      </c>
      <c r="C148" s="31">
        <f t="shared" si="48"/>
        <v>9.4513791106932927E-5</v>
      </c>
      <c r="D148" s="31">
        <f>'Вычисление выбросов'!P148</f>
        <v>-1.230784767459704E-2</v>
      </c>
      <c r="E148" s="31">
        <f t="shared" si="49"/>
        <v>1.5148311438108376E-4</v>
      </c>
      <c r="F148" s="31">
        <f>'Вычисление выбросов'!Q148</f>
        <v>2.874316063030426E-3</v>
      </c>
      <c r="G148" s="31">
        <f t="shared" si="50"/>
        <v>8.2616928301947274E-6</v>
      </c>
    </row>
    <row r="149" spans="1:7" x14ac:dyDescent="0.3">
      <c r="A149" s="17">
        <f>'Вычисление выбросов'!N149</f>
        <v>43269</v>
      </c>
      <c r="B149" s="31">
        <f>'Вычисление выбросов'!O149</f>
        <v>1.0178789141486153E-2</v>
      </c>
      <c r="C149" s="31">
        <f t="shared" si="48"/>
        <v>1.0360774838683642E-4</v>
      </c>
      <c r="D149" s="31">
        <f>'Вычисление выбросов'!P149</f>
        <v>1.8405427542715343E-2</v>
      </c>
      <c r="E149" s="31">
        <f t="shared" si="49"/>
        <v>3.3875976303014455E-4</v>
      </c>
      <c r="F149" s="31">
        <f>'Вычисление выбросов'!Q149</f>
        <v>1.9508402416704155E-2</v>
      </c>
      <c r="G149" s="31">
        <f t="shared" si="50"/>
        <v>3.8057776485206851E-4</v>
      </c>
    </row>
    <row r="150" spans="1:7" x14ac:dyDescent="0.3">
      <c r="A150" s="17">
        <f>'Вычисление выбросов'!N150</f>
        <v>43276</v>
      </c>
      <c r="B150" s="31">
        <f>'Вычисление выбросов'!O150</f>
        <v>2.8967956779245522E-2</v>
      </c>
      <c r="C150" s="31">
        <f t="shared" si="48"/>
        <v>8.3914251996423657E-4</v>
      </c>
      <c r="D150" s="31">
        <f>'Вычисление выбросов'!P150</f>
        <v>-9.1603693986641657E-3</v>
      </c>
      <c r="E150" s="31">
        <f t="shared" si="49"/>
        <v>8.391236751998289E-5</v>
      </c>
      <c r="F150" s="31">
        <f>'Вычисление выбросов'!Q150</f>
        <v>1.3597007242623237E-2</v>
      </c>
      <c r="G150" s="31">
        <f t="shared" si="50"/>
        <v>1.8487860595594875E-4</v>
      </c>
    </row>
    <row r="151" spans="1:7" x14ac:dyDescent="0.3">
      <c r="A151" s="17">
        <f>'Вычисление выбросов'!N151</f>
        <v>43283</v>
      </c>
      <c r="B151" s="31">
        <f>'Вычисление выбросов'!O151</f>
        <v>4.1337624377308325E-3</v>
      </c>
      <c r="C151" s="31">
        <f t="shared" si="48"/>
        <v>1.7087991891594356E-5</v>
      </c>
      <c r="D151" s="31">
        <f>'Вычисление выбросов'!P151</f>
        <v>-2.1706278581863171E-2</v>
      </c>
      <c r="E151" s="31">
        <f t="shared" si="49"/>
        <v>4.7116252987345182E-4</v>
      </c>
      <c r="F151" s="31">
        <f>'Вычисление выбросов'!Q151</f>
        <v>1.8135698108860475E-2</v>
      </c>
      <c r="G151" s="31">
        <f t="shared" si="50"/>
        <v>3.289035458957254E-4</v>
      </c>
    </row>
    <row r="152" spans="1:7" x14ac:dyDescent="0.3">
      <c r="A152" s="17">
        <f>'Вычисление выбросов'!N152</f>
        <v>43290</v>
      </c>
      <c r="B152" s="31">
        <f>'Вычисление выбросов'!O152</f>
        <v>3.6099257724358097E-2</v>
      </c>
      <c r="C152" s="31">
        <f t="shared" si="48"/>
        <v>1.3031564082496277E-3</v>
      </c>
      <c r="D152" s="31">
        <f>'Вычисление выбросов'!P152</f>
        <v>-3.1397200046676412E-3</v>
      </c>
      <c r="E152" s="31">
        <f t="shared" si="49"/>
        <v>9.8578417077101724E-6</v>
      </c>
      <c r="F152" s="31">
        <f>'Вычисление выбросов'!Q152</f>
        <v>8.6388294875327822E-3</v>
      </c>
      <c r="G152" s="31">
        <f t="shared" si="50"/>
        <v>7.4629374914665915E-5</v>
      </c>
    </row>
    <row r="153" spans="1:7" x14ac:dyDescent="0.3">
      <c r="A153" s="17">
        <f>'Вычисление выбросов'!N153</f>
        <v>43297</v>
      </c>
      <c r="B153" s="31">
        <f>'Вычисление выбросов'!O153</f>
        <v>-5.2717939290986369E-3</v>
      </c>
      <c r="C153" s="31">
        <f t="shared" si="48"/>
        <v>2.7791811230881243E-5</v>
      </c>
      <c r="D153" s="31">
        <f>'Вычисление выбросов'!P153</f>
        <v>9.3897403498391374E-3</v>
      </c>
      <c r="E153" s="31">
        <f t="shared" si="49"/>
        <v>8.816722383739721E-5</v>
      </c>
      <c r="F153" s="31">
        <f>'Вычисление выбросов'!Q153</f>
        <v>-3.4121913069257E-2</v>
      </c>
      <c r="G153" s="31">
        <f t="shared" si="50"/>
        <v>1.1643049515059317E-3</v>
      </c>
    </row>
    <row r="154" spans="1:7" x14ac:dyDescent="0.3">
      <c r="A154" s="17">
        <f>'Вычисление выбросов'!N154</f>
        <v>43304</v>
      </c>
      <c r="B154" s="31">
        <f>'Вычисление выбросов'!O154</f>
        <v>1.1081232867958311E-2</v>
      </c>
      <c r="C154" s="31">
        <f t="shared" si="48"/>
        <v>1.2279372187391958E-4</v>
      </c>
      <c r="D154" s="31">
        <f>'Вычисление выбросов'!P154</f>
        <v>2.461662763535603E-2</v>
      </c>
      <c r="E154" s="31">
        <f t="shared" si="49"/>
        <v>6.0597835613777418E-4</v>
      </c>
      <c r="F154" s="31">
        <f>'Вычисление выбросов'!Q154</f>
        <v>2.5730945771616297E-2</v>
      </c>
      <c r="G154" s="31">
        <f t="shared" si="50"/>
        <v>6.620815703018586E-4</v>
      </c>
    </row>
    <row r="155" spans="1:7" x14ac:dyDescent="0.3">
      <c r="A155" s="17">
        <f>'Вычисление выбросов'!N155</f>
        <v>43311</v>
      </c>
      <c r="B155" s="31">
        <f>'Вычисление выбросов'!O155</f>
        <v>3.0882966231073828E-2</v>
      </c>
      <c r="C155" s="31">
        <f t="shared" si="48"/>
        <v>9.5375760322964642E-4</v>
      </c>
      <c r="D155" s="31">
        <f>'Вычисление выбросов'!P155</f>
        <v>-2.7736754971599636E-2</v>
      </c>
      <c r="E155" s="31">
        <f t="shared" si="49"/>
        <v>7.6932757635455717E-4</v>
      </c>
      <c r="F155" s="31">
        <f>'Вычисление выбросов'!Q155</f>
        <v>1.9024814369578237E-2</v>
      </c>
      <c r="G155" s="31">
        <f t="shared" si="50"/>
        <v>3.6194356179691057E-4</v>
      </c>
    </row>
    <row r="156" spans="1:7" x14ac:dyDescent="0.3">
      <c r="A156" s="17">
        <f>'Вычисление выбросов'!N156</f>
        <v>43318</v>
      </c>
      <c r="B156" s="31">
        <f>'Вычисление выбросов'!O156</f>
        <v>2.9691789807402998E-2</v>
      </c>
      <c r="C156" s="31">
        <f t="shared" si="48"/>
        <v>8.8160238196700056E-4</v>
      </c>
      <c r="D156" s="31">
        <f>'Вычисление выбросов'!P156</f>
        <v>-2.2117805253618991E-2</v>
      </c>
      <c r="E156" s="31">
        <f t="shared" si="49"/>
        <v>4.8919730923701579E-4</v>
      </c>
      <c r="F156" s="31">
        <f>'Вычисление выбросов'!Q156</f>
        <v>5.2113626516133736E-2</v>
      </c>
      <c r="G156" s="31">
        <f t="shared" si="50"/>
        <v>2.7158300686630772E-3</v>
      </c>
    </row>
    <row r="157" spans="1:7" x14ac:dyDescent="0.3">
      <c r="A157" s="17">
        <f>'Вычисление выбросов'!N157</f>
        <v>43325</v>
      </c>
      <c r="B157" s="31">
        <f>'Вычисление выбросов'!O157</f>
        <v>-1.6086137751624381E-2</v>
      </c>
      <c r="C157" s="31">
        <f t="shared" si="48"/>
        <v>2.587638277642351E-4</v>
      </c>
      <c r="D157" s="31">
        <f>'Вычисление выбросов'!P157</f>
        <v>-9.6308930609613E-3</v>
      </c>
      <c r="E157" s="31">
        <f t="shared" si="49"/>
        <v>9.2754101151672514E-5</v>
      </c>
      <c r="F157" s="31">
        <f>'Вычисление выбросов'!Q157</f>
        <v>-1.7345176136336383E-2</v>
      </c>
      <c r="G157" s="31">
        <f t="shared" si="50"/>
        <v>3.0085513520053316E-4</v>
      </c>
    </row>
    <row r="158" spans="1:7" x14ac:dyDescent="0.3">
      <c r="A158" s="17">
        <f>'Вычисление выбросов'!N158</f>
        <v>43332</v>
      </c>
      <c r="B158" s="31">
        <f>'Вычисление выбросов'!O158</f>
        <v>4.6083802571688974E-2</v>
      </c>
      <c r="C158" s="31">
        <f t="shared" si="48"/>
        <v>2.1237168594664072E-3</v>
      </c>
      <c r="D158" s="31">
        <f>'Вычисление выбросов'!P158</f>
        <v>-3.2789822822990838E-2</v>
      </c>
      <c r="E158" s="31">
        <f t="shared" si="49"/>
        <v>1.0751724807631308E-3</v>
      </c>
      <c r="F158" s="31">
        <f>'Вычисление выбросов'!Q158</f>
        <v>5.3870606915213462E-3</v>
      </c>
      <c r="G158" s="31">
        <f t="shared" si="50"/>
        <v>2.9020422894134445E-5</v>
      </c>
    </row>
    <row r="159" spans="1:7" x14ac:dyDescent="0.3">
      <c r="A159" s="17">
        <f>'Вычисление выбросов'!N159</f>
        <v>43339</v>
      </c>
      <c r="B159" s="31">
        <f>'Вычисление выбросов'!O159</f>
        <v>1.0526412986987603E-2</v>
      </c>
      <c r="C159" s="31">
        <f t="shared" si="48"/>
        <v>1.1080537037262128E-4</v>
      </c>
      <c r="D159" s="31">
        <f>'Вычисление выбросов'!P159</f>
        <v>-3.3389012655147096E-3</v>
      </c>
      <c r="E159" s="31">
        <f t="shared" si="49"/>
        <v>1.114826166085573E-5</v>
      </c>
      <c r="F159" s="31">
        <f>'Вычисление выбросов'!Q159</f>
        <v>1.759711997249595E-2</v>
      </c>
      <c r="G159" s="31">
        <f t="shared" si="50"/>
        <v>3.0965863132641588E-4</v>
      </c>
    </row>
    <row r="160" spans="1:7" x14ac:dyDescent="0.3">
      <c r="A160" s="17">
        <f>'Вычисление выбросов'!N160</f>
        <v>43346</v>
      </c>
      <c r="B160" s="31">
        <f>'Вычисление выбросов'!O160</f>
        <v>3.0600559387839285E-3</v>
      </c>
      <c r="C160" s="31">
        <f t="shared" si="48"/>
        <v>9.36394234848679E-6</v>
      </c>
      <c r="D160" s="31">
        <f>'Вычисление выбросов'!P160</f>
        <v>-1.0084119066625935E-2</v>
      </c>
      <c r="E160" s="31">
        <f t="shared" si="49"/>
        <v>1.0168945734988871E-4</v>
      </c>
      <c r="F160" s="31">
        <f>'Вычисление выбросов'!Q160</f>
        <v>8.7975431737912189E-3</v>
      </c>
      <c r="G160" s="31">
        <f t="shared" si="50"/>
        <v>7.7396765894720477E-5</v>
      </c>
    </row>
    <row r="161" spans="1:7" x14ac:dyDescent="0.3">
      <c r="A161" s="17">
        <f>'Вычисление выбросов'!N161</f>
        <v>43353</v>
      </c>
      <c r="B161" s="31">
        <f>'Вычисление выбросов'!O161</f>
        <v>1.0763003551459878E-2</v>
      </c>
      <c r="C161" s="31">
        <f t="shared" si="48"/>
        <v>1.1584224544873795E-4</v>
      </c>
      <c r="D161" s="31">
        <f>'Вычисление выбросов'!P161</f>
        <v>1.0084119066626008E-2</v>
      </c>
      <c r="E161" s="31">
        <f t="shared" si="49"/>
        <v>1.0168945734989019E-4</v>
      </c>
      <c r="F161" s="31">
        <f>'Вычисление выбросов'!Q161</f>
        <v>4.0867351690542135E-3</v>
      </c>
      <c r="G161" s="31">
        <f t="shared" si="50"/>
        <v>1.6701404341984572E-5</v>
      </c>
    </row>
    <row r="162" spans="1:7" x14ac:dyDescent="0.3">
      <c r="A162" s="17">
        <f>'Вычисление выбросов'!N162</f>
        <v>43360</v>
      </c>
      <c r="B162" s="31">
        <f>'Вычисление выбросов'!O162</f>
        <v>1.8873865307057287E-3</v>
      </c>
      <c r="C162" s="31">
        <f t="shared" si="48"/>
        <v>3.5622279162894066E-6</v>
      </c>
      <c r="D162" s="31">
        <f>'Вычисление выбросов'!P162</f>
        <v>1.3289232118682706E-2</v>
      </c>
      <c r="E162" s="31">
        <f t="shared" si="49"/>
        <v>1.7660369030422803E-4</v>
      </c>
      <c r="F162" s="31">
        <f>'Вычисление выбросов'!Q162</f>
        <v>-2.1548066177170754E-3</v>
      </c>
      <c r="G162" s="31">
        <f t="shared" si="50"/>
        <v>4.6431915597573019E-6</v>
      </c>
    </row>
    <row r="163" spans="1:7" x14ac:dyDescent="0.3">
      <c r="A163" s="17">
        <f>'Вычисление выбросов'!N163</f>
        <v>43374</v>
      </c>
      <c r="B163" s="31">
        <f>'Вычисление выбросов'!O163</f>
        <v>-3.0752955226629342E-2</v>
      </c>
      <c r="C163" s="31">
        <f t="shared" si="48"/>
        <v>9.4574425517106894E-4</v>
      </c>
      <c r="D163" s="31">
        <f>'Вычисление выбросов'!P163</f>
        <v>1.7271586508660716E-2</v>
      </c>
      <c r="E163" s="31">
        <f t="shared" si="49"/>
        <v>2.9830770052615086E-4</v>
      </c>
      <c r="F163" s="31">
        <f>'Вычисление выбросов'!Q163</f>
        <v>2.0080996057049126E-2</v>
      </c>
      <c r="G163" s="31">
        <f t="shared" si="50"/>
        <v>4.0324640264322254E-4</v>
      </c>
    </row>
    <row r="164" spans="1:7" x14ac:dyDescent="0.3">
      <c r="A164" s="17">
        <f>'Вычисление выбросов'!N164</f>
        <v>43388</v>
      </c>
      <c r="B164" s="31">
        <f>'Вычисление выбросов'!O164</f>
        <v>-1.7880425277848409E-2</v>
      </c>
      <c r="C164" s="31">
        <f t="shared" si="48"/>
        <v>3.1970960811672039E-4</v>
      </c>
      <c r="D164" s="31">
        <f>'Вычисление выбросов'!P164</f>
        <v>1.398624197473987E-2</v>
      </c>
      <c r="E164" s="31">
        <f t="shared" si="49"/>
        <v>1.9561496457597542E-4</v>
      </c>
      <c r="F164" s="31">
        <f>'Вычисление выбросов'!Q164</f>
        <v>4.0768214388458568E-3</v>
      </c>
      <c r="G164" s="31">
        <f t="shared" si="50"/>
        <v>1.6620473044233203E-5</v>
      </c>
    </row>
    <row r="165" spans="1:7" x14ac:dyDescent="0.3">
      <c r="A165" s="17">
        <f>'Вычисление выбросов'!N165</f>
        <v>43395</v>
      </c>
      <c r="B165" s="31">
        <f>'Вычисление выбросов'!O165</f>
        <v>-1.8074739511146916E-2</v>
      </c>
      <c r="C165" s="31">
        <f t="shared" si="48"/>
        <v>3.2669620839581543E-4</v>
      </c>
      <c r="D165" s="31">
        <f>'Вычисление выбросов'!P165</f>
        <v>-1.7513582492708357E-2</v>
      </c>
      <c r="E165" s="31">
        <f t="shared" si="49"/>
        <v>3.0672557172890065E-4</v>
      </c>
      <c r="F165" s="31">
        <f>'Вычисление выбросов'!Q165</f>
        <v>-2.9775099722093735E-2</v>
      </c>
      <c r="G165" s="31">
        <f t="shared" si="50"/>
        <v>8.865565634606264E-4</v>
      </c>
    </row>
    <row r="166" spans="1:7" x14ac:dyDescent="0.3">
      <c r="A166" s="17">
        <f>'Вычисление выбросов'!N166</f>
        <v>43402</v>
      </c>
      <c r="B166" s="31">
        <f>'Вычисление выбросов'!O166</f>
        <v>3.9367059171038367E-2</v>
      </c>
      <c r="C166" s="31">
        <f t="shared" si="48"/>
        <v>1.5497653477760361E-3</v>
      </c>
      <c r="D166" s="31">
        <f>'Вычисление выбросов'!P166</f>
        <v>1.054491317661504E-2</v>
      </c>
      <c r="E166" s="31">
        <f t="shared" si="49"/>
        <v>1.1119519390234949E-4</v>
      </c>
      <c r="F166" s="31">
        <f>'Вычисление выбросов'!Q166</f>
        <v>1.3802388027797067E-2</v>
      </c>
      <c r="G166" s="31">
        <f t="shared" si="50"/>
        <v>1.9050591526987581E-4</v>
      </c>
    </row>
    <row r="167" spans="1:7" x14ac:dyDescent="0.3">
      <c r="A167" s="17">
        <f>'Вычисление выбросов'!N167</f>
        <v>43409</v>
      </c>
      <c r="B167" s="31">
        <f>'Вычисление выбросов'!O167</f>
        <v>2.5778153630013845E-2</v>
      </c>
      <c r="C167" s="31">
        <f t="shared" si="48"/>
        <v>6.6451320457259599E-4</v>
      </c>
      <c r="D167" s="31">
        <f>'Вычисление выбросов'!P167</f>
        <v>-2.801122279711779E-3</v>
      </c>
      <c r="E167" s="31">
        <f t="shared" si="49"/>
        <v>7.8462860258977137E-6</v>
      </c>
      <c r="F167" s="31">
        <f>'Вычисление выбросов'!Q167</f>
        <v>1.9392980099094709E-2</v>
      </c>
      <c r="G167" s="31">
        <f t="shared" si="50"/>
        <v>3.7608767712388343E-4</v>
      </c>
    </row>
    <row r="168" spans="1:7" x14ac:dyDescent="0.3">
      <c r="A168" s="17">
        <f>'Вычисление выбросов'!N168</f>
        <v>43423</v>
      </c>
      <c r="B168" s="31">
        <f>'Вычисление выбросов'!O168</f>
        <v>-4.5856773608590161E-2</v>
      </c>
      <c r="C168" s="31">
        <f t="shared" si="48"/>
        <v>2.1028436857894912E-3</v>
      </c>
      <c r="D168" s="31">
        <f>'Вычисление выбросов'!P168</f>
        <v>0</v>
      </c>
      <c r="E168" s="31">
        <f t="shared" si="49"/>
        <v>0</v>
      </c>
      <c r="F168" s="31">
        <f>'Вычисление выбросов'!Q168</f>
        <v>-3.7895703283056879E-2</v>
      </c>
      <c r="G168" s="31">
        <f t="shared" si="50"/>
        <v>1.436084327317488E-3</v>
      </c>
    </row>
    <row r="169" spans="1:7" x14ac:dyDescent="0.3">
      <c r="A169" s="17">
        <f>'Вычисление выбросов'!N169</f>
        <v>43430</v>
      </c>
      <c r="B169" s="31">
        <f>'Вычисление выбросов'!O169</f>
        <v>-1.9453163114765228E-2</v>
      </c>
      <c r="C169" s="31">
        <f t="shared" si="48"/>
        <v>3.7842555516966235E-4</v>
      </c>
      <c r="D169" s="31">
        <f>'Вычисление выбросов'!P169</f>
        <v>4.0088298068344935E-2</v>
      </c>
      <c r="E169" s="31">
        <f t="shared" si="49"/>
        <v>1.6070716420164683E-3</v>
      </c>
      <c r="F169" s="31">
        <f>'Вычисление выбросов'!Q169</f>
        <v>4.3227785351493651E-2</v>
      </c>
      <c r="G169" s="31">
        <f t="shared" si="50"/>
        <v>1.8686414263948091E-3</v>
      </c>
    </row>
    <row r="170" spans="1:7" x14ac:dyDescent="0.3">
      <c r="A170" s="17">
        <f>'Вычисление выбросов'!N170</f>
        <v>43437</v>
      </c>
      <c r="B170" s="31">
        <f>'Вычисление выбросов'!O170</f>
        <v>8.5091945675393632E-2</v>
      </c>
      <c r="C170" s="31">
        <f t="shared" si="48"/>
        <v>7.2406392188241412E-3</v>
      </c>
      <c r="D170" s="31">
        <f>'Вычисление выбросов'!P170</f>
        <v>-4.2913158703899688E-2</v>
      </c>
      <c r="E170" s="31">
        <f t="shared" si="49"/>
        <v>1.8415391899460815E-3</v>
      </c>
      <c r="F170" s="31">
        <f>'Вычисление выбросов'!Q170</f>
        <v>3.6890855349149591E-2</v>
      </c>
      <c r="G170" s="31">
        <f t="shared" si="50"/>
        <v>1.360935208391879E-3</v>
      </c>
    </row>
    <row r="171" spans="1:7" x14ac:dyDescent="0.3">
      <c r="A171" s="17">
        <f>'Вычисление выбросов'!N171</f>
        <v>43444</v>
      </c>
      <c r="B171" s="31">
        <f>'Вычисление выбросов'!O171</f>
        <v>-6.6051692896135203E-2</v>
      </c>
      <c r="C171" s="31">
        <f t="shared" si="48"/>
        <v>4.3628261344453578E-3</v>
      </c>
      <c r="D171" s="31">
        <f>'Вычисление выбросов'!P171</f>
        <v>2.8248606355546191E-3</v>
      </c>
      <c r="E171" s="31">
        <f t="shared" si="49"/>
        <v>7.9798376103060466E-6</v>
      </c>
      <c r="F171" s="31">
        <f>'Вычисление выбросов'!Q171</f>
        <v>-4.9017980550414987E-2</v>
      </c>
      <c r="G171" s="31">
        <f t="shared" si="50"/>
        <v>2.4027624172408618E-3</v>
      </c>
    </row>
    <row r="172" spans="1:7" x14ac:dyDescent="0.3">
      <c r="A172" s="17">
        <f>'Вычисление выбросов'!N172</f>
        <v>43451</v>
      </c>
      <c r="B172" s="31">
        <f>'Вычисление выбросов'!O172</f>
        <v>-2.2835857251722356E-2</v>
      </c>
      <c r="C172" s="31">
        <f t="shared" si="48"/>
        <v>5.2147637642104049E-4</v>
      </c>
      <c r="D172" s="31">
        <f>'Вычисление выбросов'!P172</f>
        <v>-5.6577237198588374E-3</v>
      </c>
      <c r="E172" s="31">
        <f t="shared" si="49"/>
        <v>3.2009837690253323E-5</v>
      </c>
      <c r="F172" s="31">
        <f>'Вычисление выбросов'!Q172</f>
        <v>-7.2029122940579973E-3</v>
      </c>
      <c r="G172" s="31">
        <f t="shared" si="50"/>
        <v>5.1881945515891839E-5</v>
      </c>
    </row>
    <row r="173" spans="1:7" x14ac:dyDescent="0.3">
      <c r="A173" s="17">
        <f>'Вычисление выбросов'!N173</f>
        <v>43458</v>
      </c>
      <c r="B173" s="31">
        <f>'Вычисление выбросов'!O173</f>
        <v>3.8543344028959786E-2</v>
      </c>
      <c r="C173" s="31">
        <f t="shared" si="48"/>
        <v>1.48558936893475E-3</v>
      </c>
      <c r="D173" s="31">
        <f>'Вычисление выбросов'!P173</f>
        <v>-7.1174677688639896E-3</v>
      </c>
      <c r="E173" s="31">
        <f t="shared" si="49"/>
        <v>5.0658347440817736E-5</v>
      </c>
      <c r="F173" s="31">
        <f>'Вычисление выбросов'!Q173</f>
        <v>4.1303806141235792E-2</v>
      </c>
      <c r="G173" s="31">
        <f t="shared" si="50"/>
        <v>1.7060044017527876E-3</v>
      </c>
    </row>
    <row r="174" spans="1:7" x14ac:dyDescent="0.3">
      <c r="A174" s="17">
        <f>'Вычисление выбросов'!N174</f>
        <v>43465</v>
      </c>
      <c r="B174" s="31">
        <f>'Вычисление выбросов'!O174</f>
        <v>-2.7107617406426661E-4</v>
      </c>
      <c r="C174" s="31">
        <f t="shared" si="48"/>
        <v>7.3482292145320569E-8</v>
      </c>
      <c r="D174" s="31">
        <f>'Вычисление выбросов'!P174</f>
        <v>7.1174677688639549E-3</v>
      </c>
      <c r="E174" s="31">
        <f t="shared" si="49"/>
        <v>5.0658347440817241E-5</v>
      </c>
      <c r="F174" s="31">
        <f>'Вычисление выбросов'!Q174</f>
        <v>-4.8673175243594052E-3</v>
      </c>
      <c r="G174" s="31">
        <f t="shared" si="50"/>
        <v>2.369077988293617E-5</v>
      </c>
    </row>
    <row r="175" spans="1:7" x14ac:dyDescent="0.3">
      <c r="A175" s="17">
        <f>'Вычисление выбросов'!N175</f>
        <v>43472</v>
      </c>
      <c r="B175" s="31">
        <f>'Вычисление выбросов'!O175</f>
        <v>-1.0081829264192618E-2</v>
      </c>
      <c r="C175" s="31">
        <f t="shared" si="48"/>
        <v>1.0164328131233066E-4</v>
      </c>
      <c r="D175" s="31">
        <f>'Вычисление выбросов'!P175</f>
        <v>2.8328630843041072E-3</v>
      </c>
      <c r="E175" s="31">
        <f t="shared" si="49"/>
        <v>8.025113254412979E-6</v>
      </c>
      <c r="F175" s="31">
        <f>'Вычисление выбросов'!Q175</f>
        <v>9.7110589747547854E-3</v>
      </c>
      <c r="G175" s="31">
        <f t="shared" si="50"/>
        <v>9.4304666411165465E-5</v>
      </c>
    </row>
    <row r="176" spans="1:7" x14ac:dyDescent="0.3">
      <c r="A176" s="17">
        <f>'Вычисление выбросов'!N176</f>
        <v>43479</v>
      </c>
      <c r="B176" s="31">
        <f>'Вычисление выбросов'!O176</f>
        <v>1.4545216670022953E-2</v>
      </c>
      <c r="C176" s="31">
        <f t="shared" si="48"/>
        <v>2.1156332797791361E-4</v>
      </c>
      <c r="D176" s="31">
        <f>'Вычисление выбросов'!P176</f>
        <v>9.8522964430116395E-3</v>
      </c>
      <c r="E176" s="31">
        <f t="shared" si="49"/>
        <v>9.7067745200979806E-5</v>
      </c>
      <c r="F176" s="31">
        <f>'Вычисление выбросов'!Q176</f>
        <v>-3.4885897482784201E-2</v>
      </c>
      <c r="G176" s="31">
        <f t="shared" si="50"/>
        <v>1.2170258431793289E-3</v>
      </c>
    </row>
    <row r="177" spans="1:7" x14ac:dyDescent="0.3">
      <c r="A177" s="17">
        <f>'Вычисление выбросов'!N177</f>
        <v>43486</v>
      </c>
      <c r="B177" s="31">
        <f>'Вычисление выбросов'!O177</f>
        <v>7.5235156191909389E-2</v>
      </c>
      <c r="C177" s="31">
        <f t="shared" si="48"/>
        <v>5.6603287272210014E-3</v>
      </c>
      <c r="D177" s="31">
        <f>'Вычисление выбросов'!P177</f>
        <v>2.7972046210612191E-3</v>
      </c>
      <c r="E177" s="31">
        <f t="shared" si="49"/>
        <v>7.8243536920862391E-6</v>
      </c>
      <c r="F177" s="31">
        <f>'Вычисление выбросов'!Q177</f>
        <v>-1.367419651423073E-2</v>
      </c>
      <c r="G177" s="31">
        <f t="shared" si="50"/>
        <v>1.8698365030979985E-4</v>
      </c>
    </row>
    <row r="178" spans="1:7" x14ac:dyDescent="0.3">
      <c r="A178" s="17">
        <f>'Вычисление выбросов'!N178</f>
        <v>43493</v>
      </c>
      <c r="B178" s="31">
        <f>'Вычисление выбросов'!O178</f>
        <v>1.1450031751405758E-2</v>
      </c>
      <c r="C178" s="31">
        <f t="shared" si="48"/>
        <v>1.3110322710820001E-4</v>
      </c>
      <c r="D178" s="31">
        <f>'Вычисление выбросов'!P178</f>
        <v>1.3956736389747558E-3</v>
      </c>
      <c r="E178" s="31">
        <f t="shared" si="49"/>
        <v>1.9479049065290367E-6</v>
      </c>
      <c r="F178" s="31">
        <f>'Вычисление выбросов'!Q178</f>
        <v>-4.9639910637153317E-3</v>
      </c>
      <c r="G178" s="31">
        <f t="shared" si="50"/>
        <v>2.4641207280645671E-5</v>
      </c>
    </row>
    <row r="179" spans="1:7" x14ac:dyDescent="0.3">
      <c r="A179" s="17">
        <f>'Вычисление выбросов'!N179</f>
        <v>43500</v>
      </c>
      <c r="B179" s="31">
        <f>'Вычисление выбросов'!O179</f>
        <v>-2.6076443048980567E-2</v>
      </c>
      <c r="C179" s="31">
        <f t="shared" si="48"/>
        <v>6.7998088208672696E-4</v>
      </c>
      <c r="D179" s="31">
        <f>'Вычисление выбросов'!P179</f>
        <v>8.3333815591444607E-3</v>
      </c>
      <c r="E179" s="31">
        <f t="shared" si="49"/>
        <v>6.9445248210288962E-5</v>
      </c>
      <c r="F179" s="31">
        <f>'Вычисление выбросов'!Q179</f>
        <v>-8.4997880170440679E-4</v>
      </c>
      <c r="G179" s="31">
        <f t="shared" si="50"/>
        <v>7.2246396334685925E-7</v>
      </c>
    </row>
    <row r="180" spans="1:7" x14ac:dyDescent="0.3">
      <c r="A180" s="17">
        <f>'Вычисление выбросов'!N180</f>
        <v>43507</v>
      </c>
      <c r="B180" s="31">
        <f>'Вычисление выбросов'!O180</f>
        <v>3.803250020508023E-3</v>
      </c>
      <c r="C180" s="31">
        <f t="shared" si="48"/>
        <v>1.4464710718494277E-5</v>
      </c>
      <c r="D180" s="31">
        <f>'Вычисление выбросов'!P180</f>
        <v>-9.7290551981191499E-3</v>
      </c>
      <c r="E180" s="31">
        <f t="shared" si="49"/>
        <v>9.4654515048049246E-5</v>
      </c>
      <c r="F180" s="31">
        <f>'Вычисление выбросов'!Q180</f>
        <v>-1.9875516249891052E-2</v>
      </c>
      <c r="G180" s="31">
        <f t="shared" si="50"/>
        <v>3.9503614619968325E-4</v>
      </c>
    </row>
    <row r="181" spans="1:7" x14ac:dyDescent="0.3">
      <c r="A181" s="17">
        <f>'Вычисление выбросов'!N181</f>
        <v>43514</v>
      </c>
      <c r="B181" s="31">
        <f>'Вычисление выбросов'!O181</f>
        <v>1.2074099643846644E-2</v>
      </c>
      <c r="C181" s="31">
        <f t="shared" si="48"/>
        <v>1.4578388220953765E-4</v>
      </c>
      <c r="D181" s="31">
        <f>'Вычисление выбросов'!P181</f>
        <v>-2.1172279926055602E-2</v>
      </c>
      <c r="E181" s="31">
        <f t="shared" si="49"/>
        <v>4.4826543726725701E-4</v>
      </c>
      <c r="F181" s="31">
        <f>'Вычисление выбросов'!Q181</f>
        <v>-4.9689543231871778E-3</v>
      </c>
      <c r="G181" s="31">
        <f t="shared" si="50"/>
        <v>2.4690507065920545E-5</v>
      </c>
    </row>
    <row r="182" spans="1:7" x14ac:dyDescent="0.3">
      <c r="A182" s="17">
        <f>'Вычисление выбросов'!N182</f>
        <v>43521</v>
      </c>
      <c r="B182" s="31">
        <f>'Вычисление выбросов'!O182</f>
        <v>-3.1365659278219597E-2</v>
      </c>
      <c r="C182" s="31">
        <f t="shared" si="48"/>
        <v>9.8380458195736317E-4</v>
      </c>
      <c r="D182" s="31">
        <f>'Вычисление выбросов'!P182</f>
        <v>2.2567953565030281E-2</v>
      </c>
      <c r="E182" s="31">
        <f t="shared" si="49"/>
        <v>5.0931252811336298E-4</v>
      </c>
      <c r="F182" s="31">
        <f>'Вычисление выбросов'!Q182</f>
        <v>-8.1275845966584902E-3</v>
      </c>
      <c r="G182" s="31">
        <f t="shared" si="50"/>
        <v>6.6057631375840358E-5</v>
      </c>
    </row>
    <row r="183" spans="1:7" x14ac:dyDescent="0.3">
      <c r="A183" s="17">
        <f>'Вычисление выбросов'!N183</f>
        <v>43528</v>
      </c>
      <c r="B183" s="31">
        <f>'Вычисление выбросов'!O183</f>
        <v>-2.6138445745265547E-2</v>
      </c>
      <c r="C183" s="31">
        <f t="shared" si="48"/>
        <v>6.8321834597819063E-4</v>
      </c>
      <c r="D183" s="31">
        <f>'Вычисление выбросов'!P183</f>
        <v>-9.8108705642593348E-3</v>
      </c>
      <c r="E183" s="31">
        <f t="shared" si="49"/>
        <v>9.6253181228650279E-5</v>
      </c>
      <c r="F183" s="31">
        <f>'Вычисление выбросов'!Q183</f>
        <v>9.3721398288632522E-3</v>
      </c>
      <c r="G183" s="31">
        <f t="shared" si="50"/>
        <v>8.7837004971764909E-5</v>
      </c>
    </row>
    <row r="184" spans="1:7" x14ac:dyDescent="0.3">
      <c r="A184" s="17">
        <f>'Вычисление выбросов'!N184</f>
        <v>43535</v>
      </c>
      <c r="B184" s="31">
        <f>'Вычисление выбросов'!O184</f>
        <v>-1.521043334032135E-2</v>
      </c>
      <c r="C184" s="31">
        <f t="shared" si="48"/>
        <v>2.313572824003593E-4</v>
      </c>
      <c r="D184" s="31">
        <f>'Вычисление выбросов'!P184</f>
        <v>6.2776406144171806E-2</v>
      </c>
      <c r="E184" s="31">
        <f t="shared" si="49"/>
        <v>3.9408771683780118E-3</v>
      </c>
      <c r="F184" s="31">
        <f>'Вычисление выбросов'!Q184</f>
        <v>-1.8674141747954732E-3</v>
      </c>
      <c r="G184" s="31">
        <f t="shared" si="50"/>
        <v>3.4872357002270579E-6</v>
      </c>
    </row>
    <row r="185" spans="1:7" x14ac:dyDescent="0.3">
      <c r="A185" s="17">
        <f>'Вычисление выбросов'!N185</f>
        <v>43542</v>
      </c>
      <c r="B185" s="31">
        <f>'Вычисление выбросов'!O185</f>
        <v>1.7855237844198284E-2</v>
      </c>
      <c r="C185" s="31">
        <f t="shared" si="48"/>
        <v>3.1880951847289057E-4</v>
      </c>
      <c r="D185" s="31">
        <f>'Вычисление выбросов'!P185</f>
        <v>-3.2260862218221324E-2</v>
      </c>
      <c r="E185" s="31">
        <f t="shared" si="49"/>
        <v>1.0407632310630601E-3</v>
      </c>
      <c r="F185" s="31">
        <f>'Вычисление выбросов'!Q185</f>
        <v>1.7662411846284788E-2</v>
      </c>
      <c r="G185" s="31">
        <f t="shared" si="50"/>
        <v>3.1196079222778122E-4</v>
      </c>
    </row>
    <row r="186" spans="1:7" x14ac:dyDescent="0.3">
      <c r="A186" s="17">
        <f>'Вычисление выбросов'!N186</f>
        <v>43549</v>
      </c>
      <c r="B186" s="31">
        <f>'Вычисление выбросов'!O186</f>
        <v>-2.9096700861431829E-3</v>
      </c>
      <c r="C186" s="31">
        <f t="shared" si="48"/>
        <v>8.4661800101964782E-6</v>
      </c>
      <c r="D186" s="31">
        <f>'Вычисление выбросов'!P186</f>
        <v>3.2260862218221262E-2</v>
      </c>
      <c r="E186" s="31">
        <f t="shared" si="49"/>
        <v>1.0407632310630562E-3</v>
      </c>
      <c r="F186" s="31">
        <f>'Вычисление выбросов'!Q186</f>
        <v>8.7762630590159946E-3</v>
      </c>
      <c r="G186" s="31">
        <f t="shared" si="50"/>
        <v>7.7022793281048783E-5</v>
      </c>
    </row>
    <row r="187" spans="1:7" x14ac:dyDescent="0.3">
      <c r="A187" s="17">
        <f>'Вычисление выбросов'!N187</f>
        <v>43556</v>
      </c>
      <c r="B187" s="31">
        <f>'Вычисление выбросов'!O187</f>
        <v>-3.2030729109084402E-2</v>
      </c>
      <c r="C187" s="31">
        <f t="shared" si="48"/>
        <v>1.0259676072595469E-3</v>
      </c>
      <c r="D187" s="31">
        <f>'Вычисление выбросов'!P187</f>
        <v>3.125254350410453E-2</v>
      </c>
      <c r="E187" s="31">
        <f t="shared" si="49"/>
        <v>9.7672147547594622E-4</v>
      </c>
      <c r="F187" s="31">
        <f>'Вычисление выбросов'!Q187</f>
        <v>2.2796428092383803E-2</v>
      </c>
      <c r="G187" s="31">
        <f t="shared" si="50"/>
        <v>5.196771337712254E-4</v>
      </c>
    </row>
    <row r="188" spans="1:7" x14ac:dyDescent="0.3">
      <c r="A188" s="17">
        <f>'Вычисление выбросов'!N188</f>
        <v>43563</v>
      </c>
      <c r="B188" s="31">
        <f>'Вычисление выбросов'!O188</f>
        <v>2.6052630933576276E-2</v>
      </c>
      <c r="C188" s="31">
        <f t="shared" si="48"/>
        <v>6.7873957856113545E-4</v>
      </c>
      <c r="D188" s="31">
        <f>'Вычисление выбросов'!P188</f>
        <v>-1.2903404835907841E-2</v>
      </c>
      <c r="E188" s="31">
        <f t="shared" si="49"/>
        <v>1.6649785635932987E-4</v>
      </c>
      <c r="F188" s="31">
        <f>'Вычисление выбросов'!Q188</f>
        <v>2.5762548930023783E-2</v>
      </c>
      <c r="G188" s="31">
        <f t="shared" si="50"/>
        <v>6.6370892737186956E-4</v>
      </c>
    </row>
    <row r="189" spans="1:7" x14ac:dyDescent="0.3">
      <c r="A189" s="17">
        <f>'Вычисление выбросов'!N189</f>
        <v>43584</v>
      </c>
      <c r="B189" s="31">
        <f>'Вычисление выбросов'!O189</f>
        <v>-2.3486440858810015E-3</v>
      </c>
      <c r="C189" s="31">
        <f t="shared" si="48"/>
        <v>5.5161290421438056E-6</v>
      </c>
      <c r="D189" s="31">
        <f>'Вычисление выбросов'!P189</f>
        <v>7.4107972153721835E-2</v>
      </c>
      <c r="E189" s="31">
        <f t="shared" si="49"/>
        <v>5.4919915367368111E-3</v>
      </c>
      <c r="F189" s="31">
        <f>'Вычисление выбросов'!Q189</f>
        <v>-2.5409292407655052E-2</v>
      </c>
      <c r="G189" s="31">
        <f t="shared" si="50"/>
        <v>6.4563214065771664E-4</v>
      </c>
    </row>
    <row r="190" spans="1:7" x14ac:dyDescent="0.3">
      <c r="A190" s="17">
        <f>'Вычисление выбросов'!N190</f>
        <v>43591</v>
      </c>
      <c r="B190" s="31">
        <f>'Вычисление выбросов'!O190</f>
        <v>-8.2189578372743474E-2</v>
      </c>
      <c r="C190" s="31">
        <f t="shared" si="48"/>
        <v>6.7551267930893418E-3</v>
      </c>
      <c r="D190" s="31">
        <f>'Вычисление выбросов'!P190</f>
        <v>-5.4273922525688308E-2</v>
      </c>
      <c r="E190" s="31">
        <f t="shared" si="49"/>
        <v>2.9456586663244165E-3</v>
      </c>
      <c r="F190" s="31">
        <f>'Вычисление выбросов'!Q190</f>
        <v>-2.3409644186287316E-2</v>
      </c>
      <c r="G190" s="31">
        <f t="shared" si="50"/>
        <v>5.4801144092857549E-4</v>
      </c>
    </row>
    <row r="191" spans="1:7" x14ac:dyDescent="0.3">
      <c r="A191" s="17">
        <f>'Вычисление выбросов'!N191</f>
        <v>43598</v>
      </c>
      <c r="B191" s="31">
        <f>'Вычисление выбросов'!O191</f>
        <v>-3.712958099851147E-2</v>
      </c>
      <c r="C191" s="31">
        <f t="shared" si="48"/>
        <v>1.378605785125024E-3</v>
      </c>
      <c r="D191" s="31">
        <f>'Вычисление выбросов'!P191</f>
        <v>-2.2240789658598582E-2</v>
      </c>
      <c r="E191" s="31">
        <f t="shared" si="49"/>
        <v>4.9465272463802563E-4</v>
      </c>
      <c r="F191" s="31">
        <f>'Вычисление выбросов'!Q191</f>
        <v>-1.8143337302398634E-3</v>
      </c>
      <c r="G191" s="31">
        <f t="shared" si="50"/>
        <v>3.2918068846860975E-6</v>
      </c>
    </row>
    <row r="192" spans="1:7" x14ac:dyDescent="0.3">
      <c r="A192" s="17">
        <f>'Вычисление выбросов'!N192</f>
        <v>43605</v>
      </c>
      <c r="B192" s="31">
        <f>'Вычисление выбросов'!O192</f>
        <v>2.5288369811809364E-2</v>
      </c>
      <c r="C192" s="31">
        <f t="shared" si="48"/>
        <v>6.3950164773883122E-4</v>
      </c>
      <c r="D192" s="31">
        <f>'Вычисление выбросов'!P192</f>
        <v>2.7724548014854983E-2</v>
      </c>
      <c r="E192" s="31">
        <f t="shared" si="49"/>
        <v>7.6865056262799937E-4</v>
      </c>
      <c r="F192" s="31">
        <f>'Вычисление выбросов'!Q192</f>
        <v>2.3924586085245243E-2</v>
      </c>
      <c r="G192" s="31">
        <f t="shared" si="50"/>
        <v>5.7238581935031027E-4</v>
      </c>
    </row>
    <row r="193" spans="1:7" x14ac:dyDescent="0.3">
      <c r="A193" s="17">
        <f>'Вычисление выбросов'!N193</f>
        <v>43612</v>
      </c>
      <c r="B193" s="31">
        <f>'Вычисление выбросов'!O193</f>
        <v>7.1572778321390071E-2</v>
      </c>
      <c r="C193" s="31">
        <f t="shared" si="48"/>
        <v>5.1226625966428446E-3</v>
      </c>
      <c r="D193" s="31">
        <f>'Вычисление выбросов'!P193</f>
        <v>-1.178795575204224E-2</v>
      </c>
      <c r="E193" s="31">
        <f t="shared" si="49"/>
        <v>1.3895590081210575E-4</v>
      </c>
      <c r="F193" s="31">
        <f>'Вычисление выбросов'!Q193</f>
        <v>2.3365548956211912E-2</v>
      </c>
      <c r="G193" s="31">
        <f t="shared" si="50"/>
        <v>5.4594887802513555E-4</v>
      </c>
    </row>
    <row r="194" spans="1:7" x14ac:dyDescent="0.3">
      <c r="A194" s="17">
        <f>'Вычисление выбросов'!N194</f>
        <v>43626</v>
      </c>
      <c r="B194" s="31">
        <f>'Вычисление выбросов'!O194</f>
        <v>1.5014110564382505E-2</v>
      </c>
      <c r="C194" s="31">
        <f t="shared" si="48"/>
        <v>2.2542351603950235E-4</v>
      </c>
      <c r="D194" s="31">
        <f>'Вычисление выбросов'!P194</f>
        <v>5.4910438008595588E-2</v>
      </c>
      <c r="E194" s="31">
        <f t="shared" si="49"/>
        <v>3.0151562022958192E-3</v>
      </c>
      <c r="F194" s="31">
        <f>'Вычисление выбросов'!Q194</f>
        <v>-2.7915533911916809E-2</v>
      </c>
      <c r="G194" s="31">
        <f t="shared" si="50"/>
        <v>7.7927703358737733E-4</v>
      </c>
    </row>
    <row r="195" spans="1:7" x14ac:dyDescent="0.3">
      <c r="A195" s="17">
        <f>'Вычисление выбросов'!N195</f>
        <v>43640</v>
      </c>
      <c r="B195" s="31">
        <f>'Вычисление выбросов'!O195</f>
        <v>-2.4489282072106557E-3</v>
      </c>
      <c r="C195" s="31">
        <f t="shared" ref="C195:C225" si="51">B195*B195</f>
        <v>5.997249364071996E-6</v>
      </c>
      <c r="D195" s="31">
        <f>'Вычисление выбросов'!P195</f>
        <v>-2.7673521676748806E-2</v>
      </c>
      <c r="E195" s="31">
        <f t="shared" ref="E195:E225" si="52">D195*D195</f>
        <v>7.6582380199348606E-4</v>
      </c>
      <c r="F195" s="31">
        <f>'Вычисление выбросов'!Q195</f>
        <v>-1.1036580355676248E-2</v>
      </c>
      <c r="G195" s="31">
        <f t="shared" ref="G195:G225" si="53">F195*F195</f>
        <v>1.2180610594729886E-4</v>
      </c>
    </row>
    <row r="196" spans="1:7" x14ac:dyDescent="0.3">
      <c r="A196" s="17">
        <f>'Вычисление выбросов'!N196</f>
        <v>43654</v>
      </c>
      <c r="B196" s="31">
        <f>'Вычисление выбросов'!O196</f>
        <v>-4.8075852679603209E-2</v>
      </c>
      <c r="C196" s="31">
        <f t="shared" si="51"/>
        <v>2.3112876108709111E-3</v>
      </c>
      <c r="D196" s="31">
        <f>'Вычисление выбросов'!P196</f>
        <v>-8.8079182750459853E-2</v>
      </c>
      <c r="E196" s="31">
        <f t="shared" si="52"/>
        <v>7.7579424339889042E-3</v>
      </c>
      <c r="F196" s="31">
        <f>'Вычисление выбросов'!Q196</f>
        <v>1.4321520528774007E-3</v>
      </c>
      <c r="G196" s="31">
        <f t="shared" si="53"/>
        <v>2.0510595025609531E-6</v>
      </c>
    </row>
    <row r="197" spans="1:7" x14ac:dyDescent="0.3">
      <c r="A197" s="17">
        <f>'Вычисление выбросов'!N197</f>
        <v>43661</v>
      </c>
      <c r="B197" s="31">
        <f>'Вычисление выбросов'!O197</f>
        <v>2.3252118342502223E-2</v>
      </c>
      <c r="C197" s="31">
        <f t="shared" si="51"/>
        <v>5.4066100741372838E-4</v>
      </c>
      <c r="D197" s="31">
        <f>'Вычисление выбросов'!P197</f>
        <v>-3.9826957488308785E-2</v>
      </c>
      <c r="E197" s="31">
        <f t="shared" si="52"/>
        <v>1.5861865427755552E-3</v>
      </c>
      <c r="F197" s="31">
        <f>'Вычисление выбросов'!Q197</f>
        <v>2.8581655755887192E-3</v>
      </c>
      <c r="G197" s="31">
        <f t="shared" si="53"/>
        <v>8.1691104574803943E-6</v>
      </c>
    </row>
    <row r="198" spans="1:7" x14ac:dyDescent="0.3">
      <c r="A198" s="17">
        <f>'Вычисление выбросов'!N198</f>
        <v>43668</v>
      </c>
      <c r="B198" s="31">
        <f>'Вычисление выбросов'!O198</f>
        <v>-1.2714901447524874E-2</v>
      </c>
      <c r="C198" s="31">
        <f t="shared" si="51"/>
        <v>1.6166871882027014E-4</v>
      </c>
      <c r="D198" s="31">
        <f>'Вычисление выбросов'!P198</f>
        <v>-5.35619921381221E-2</v>
      </c>
      <c r="E198" s="31">
        <f t="shared" si="52"/>
        <v>2.8688870018042534E-3</v>
      </c>
      <c r="F198" s="31">
        <f>'Вычисление выбросов'!Q198</f>
        <v>7.2279478132020684E-3</v>
      </c>
      <c r="G198" s="31">
        <f t="shared" si="53"/>
        <v>5.224322959037256E-5</v>
      </c>
    </row>
    <row r="199" spans="1:7" x14ac:dyDescent="0.3">
      <c r="A199" s="17">
        <f>'Вычисление выбросов'!N199</f>
        <v>43675</v>
      </c>
      <c r="B199" s="31">
        <f>'Вычисление выбросов'!O199</f>
        <v>-3.272432699431099E-3</v>
      </c>
      <c r="C199" s="31">
        <f t="shared" si="51"/>
        <v>1.0708815772305909E-5</v>
      </c>
      <c r="D199" s="31">
        <f>'Вычисление выбросов'!P199</f>
        <v>-3.582278185357532E-2</v>
      </c>
      <c r="E199" s="31">
        <f t="shared" si="52"/>
        <v>1.2832716997288453E-3</v>
      </c>
      <c r="F199" s="31">
        <f>'Вычисление выбросов'!Q199</f>
        <v>-2.8137145034359413E-2</v>
      </c>
      <c r="G199" s="31">
        <f t="shared" si="53"/>
        <v>7.9169893068457657E-4</v>
      </c>
    </row>
    <row r="200" spans="1:7" x14ac:dyDescent="0.3">
      <c r="A200" s="17">
        <f>'Вычисление выбросов'!N200</f>
        <v>43689</v>
      </c>
      <c r="B200" s="31">
        <f>'Вычисление выбросов'!O200</f>
        <v>-4.479706218333622E-2</v>
      </c>
      <c r="C200" s="31">
        <f t="shared" si="51"/>
        <v>2.0067767802576918E-3</v>
      </c>
      <c r="D200" s="31">
        <f>'Вычисление выбросов'!P200</f>
        <v>-7.4738688037134085E-2</v>
      </c>
      <c r="E200" s="31">
        <f t="shared" si="52"/>
        <v>5.5858714895120499E-3</v>
      </c>
      <c r="F200" s="31">
        <f>'Вычисление выбросов'!Q200</f>
        <v>3.7066782409927545E-4</v>
      </c>
      <c r="G200" s="31">
        <f t="shared" si="53"/>
        <v>1.373946358224914E-7</v>
      </c>
    </row>
    <row r="201" spans="1:7" x14ac:dyDescent="0.3">
      <c r="A201" s="17">
        <f>'Вычисление выбросов'!N201</f>
        <v>43696</v>
      </c>
      <c r="B201" s="31">
        <f>'Вычисление выбросов'!O201</f>
        <v>1.841103230400332E-2</v>
      </c>
      <c r="C201" s="31">
        <f t="shared" si="51"/>
        <v>3.3896611049905382E-4</v>
      </c>
      <c r="D201" s="31">
        <f>'Вычисление выбросов'!P201</f>
        <v>-3.5316671924899734E-2</v>
      </c>
      <c r="E201" s="31">
        <f t="shared" si="52"/>
        <v>1.247267315851001E-3</v>
      </c>
      <c r="F201" s="31">
        <f>'Вычисление выбросов'!Q201</f>
        <v>2.0978597192289057E-3</v>
      </c>
      <c r="G201" s="31">
        <f t="shared" si="53"/>
        <v>4.401015401563183E-6</v>
      </c>
    </row>
    <row r="202" spans="1:7" x14ac:dyDescent="0.3">
      <c r="A202" s="17">
        <f>'Вычисление выбросов'!N202</f>
        <v>43703</v>
      </c>
      <c r="B202" s="31">
        <f>'Вычисление выбросов'!O202</f>
        <v>3.4221790047151764E-2</v>
      </c>
      <c r="C202" s="31">
        <f t="shared" si="51"/>
        <v>1.1711309140313355E-3</v>
      </c>
      <c r="D202" s="31">
        <f>'Вычисление выбросов'!P202</f>
        <v>3.7837152150234914E-2</v>
      </c>
      <c r="E202" s="31">
        <f t="shared" si="52"/>
        <v>1.4316500828400265E-3</v>
      </c>
      <c r="F202" s="31">
        <f>'Вычисление выбросов'!Q202</f>
        <v>3.3228754960769546E-3</v>
      </c>
      <c r="G202" s="31">
        <f t="shared" si="53"/>
        <v>1.1041501562428666E-5</v>
      </c>
    </row>
    <row r="203" spans="1:7" x14ac:dyDescent="0.3">
      <c r="A203" s="17">
        <f>'Вычисление выбросов'!N203</f>
        <v>43717</v>
      </c>
      <c r="B203" s="31">
        <f>'Вычисление выбросов'!O203</f>
        <v>-2.651033270013977E-2</v>
      </c>
      <c r="C203" s="31">
        <f t="shared" si="51"/>
        <v>7.0279773987210001E-4</v>
      </c>
      <c r="D203" s="31">
        <f>'Вычисление выбросов'!P203</f>
        <v>5.4274760888851172E-2</v>
      </c>
      <c r="E203" s="31">
        <f t="shared" si="52"/>
        <v>2.9457496695419689E-3</v>
      </c>
      <c r="F203" s="31">
        <f>'Вычисление выбросов'!Q203</f>
        <v>-3.0856640996022602E-2</v>
      </c>
      <c r="G203" s="31">
        <f t="shared" si="53"/>
        <v>9.5213229355742268E-4</v>
      </c>
    </row>
    <row r="204" spans="1:7" x14ac:dyDescent="0.3">
      <c r="A204" s="17">
        <f>'Вычисление выбросов'!N204</f>
        <v>43724</v>
      </c>
      <c r="B204" s="31">
        <f>'Вычисление выбросов'!O204</f>
        <v>2.0783474136885742E-2</v>
      </c>
      <c r="C204" s="31">
        <f t="shared" si="51"/>
        <v>4.3195279719859852E-4</v>
      </c>
      <c r="D204" s="31">
        <f>'Вычисление выбросов'!P204</f>
        <v>-6.8459395880807711E-2</v>
      </c>
      <c r="E204" s="31">
        <f t="shared" si="52"/>
        <v>4.6866888843651519E-3</v>
      </c>
      <c r="F204" s="31">
        <f>'Вычисление выбросов'!Q204</f>
        <v>4.354478113890508E-2</v>
      </c>
      <c r="G204" s="31">
        <f t="shared" si="53"/>
        <v>1.8961479644351437E-3</v>
      </c>
    </row>
    <row r="205" spans="1:7" x14ac:dyDescent="0.3">
      <c r="A205" s="17">
        <f>'Вычисление выбросов'!N205</f>
        <v>43731</v>
      </c>
      <c r="B205" s="31">
        <f>'Вычисление выбросов'!O205</f>
        <v>-7.0835855541118944E-2</v>
      </c>
      <c r="C205" s="31">
        <f t="shared" si="51"/>
        <v>5.0177184302422715E-3</v>
      </c>
      <c r="D205" s="31">
        <f>'Вычисление выбросов'!P205</f>
        <v>-9.7617772019537308E-3</v>
      </c>
      <c r="E205" s="31">
        <f t="shared" si="52"/>
        <v>9.5292294140583603E-5</v>
      </c>
      <c r="F205" s="31">
        <f>'Вычисление выбросов'!Q205</f>
        <v>-1.3634437824096828E-2</v>
      </c>
      <c r="G205" s="31">
        <f t="shared" si="53"/>
        <v>1.8589789477916225E-4</v>
      </c>
    </row>
    <row r="206" spans="1:7" x14ac:dyDescent="0.3">
      <c r="A206" s="17">
        <f>'Вычисление выбросов'!N206</f>
        <v>43738</v>
      </c>
      <c r="B206" s="31">
        <f>'Вычисление выбросов'!O206</f>
        <v>-2.320626255893336E-2</v>
      </c>
      <c r="C206" s="31">
        <f t="shared" si="51"/>
        <v>5.3853062195415231E-4</v>
      </c>
      <c r="D206" s="31">
        <f>'Вычисление выбросов'!P206</f>
        <v>-1.1024190557880903E-2</v>
      </c>
      <c r="E206" s="31">
        <f t="shared" si="52"/>
        <v>1.2153277745647045E-4</v>
      </c>
      <c r="F206" s="31">
        <f>'Вычисление выбросов'!Q206</f>
        <v>-1.7910926566530219E-2</v>
      </c>
      <c r="G206" s="31">
        <f t="shared" si="53"/>
        <v>3.2080129047163796E-4</v>
      </c>
    </row>
    <row r="207" spans="1:7" x14ac:dyDescent="0.3">
      <c r="A207" s="17">
        <f>'Вычисление выбросов'!N207</f>
        <v>43745</v>
      </c>
      <c r="B207" s="31">
        <f>'Вычисление выбросов'!O207</f>
        <v>4.0546094394350009E-2</v>
      </c>
      <c r="C207" s="31">
        <f t="shared" si="51"/>
        <v>1.6439857706355412E-3</v>
      </c>
      <c r="D207" s="31">
        <f>'Вычисление выбросов'!P207</f>
        <v>-1.647096059592441E-2</v>
      </c>
      <c r="E207" s="31">
        <f t="shared" si="52"/>
        <v>2.7129254295249461E-4</v>
      </c>
      <c r="F207" s="31">
        <f>'Вычисление выбросов'!Q207</f>
        <v>-8.1050464862633727E-3</v>
      </c>
      <c r="G207" s="31">
        <f t="shared" si="53"/>
        <v>6.5691778544490248E-5</v>
      </c>
    </row>
    <row r="208" spans="1:7" x14ac:dyDescent="0.3">
      <c r="A208" s="17">
        <f>'Вычисление выбросов'!N208</f>
        <v>43752</v>
      </c>
      <c r="B208" s="31">
        <f>'Вычисление выбросов'!O208</f>
        <v>-4.0946050853960386E-3</v>
      </c>
      <c r="C208" s="31">
        <f t="shared" si="51"/>
        <v>1.67657908053511E-5</v>
      </c>
      <c r="D208" s="31">
        <f>'Вычисление выбросов'!P208</f>
        <v>-3.3778844760992639E-2</v>
      </c>
      <c r="E208" s="31">
        <f t="shared" si="52"/>
        <v>1.1410103533872399E-3</v>
      </c>
      <c r="F208" s="31">
        <f>'Вычисление выбросов'!Q208</f>
        <v>8.1050464862632704E-3</v>
      </c>
      <c r="G208" s="31">
        <f t="shared" si="53"/>
        <v>6.5691778544488581E-5</v>
      </c>
    </row>
    <row r="209" spans="1:7" x14ac:dyDescent="0.3">
      <c r="A209" s="17">
        <f>'Вычисление выбросов'!N209</f>
        <v>43759</v>
      </c>
      <c r="B209" s="31">
        <f>'Вычисление выбросов'!O209</f>
        <v>5.8791990478671112E-2</v>
      </c>
      <c r="C209" s="31">
        <f t="shared" si="51"/>
        <v>3.4564981444441547E-3</v>
      </c>
      <c r="D209" s="31">
        <f>'Вычисление выбросов'!P209</f>
        <v>6.4730220553475062E-2</v>
      </c>
      <c r="E209" s="31">
        <f t="shared" si="52"/>
        <v>4.1900014529015258E-3</v>
      </c>
      <c r="F209" s="31">
        <f>'Вычисление выбросов'!Q209</f>
        <v>1.5185321987664063E-2</v>
      </c>
      <c r="G209" s="31">
        <f t="shared" si="53"/>
        <v>2.3059400386903366E-4</v>
      </c>
    </row>
    <row r="210" spans="1:7" x14ac:dyDescent="0.3">
      <c r="A210" s="17">
        <f>'Вычисление выбросов'!N210</f>
        <v>43766</v>
      </c>
      <c r="B210" s="31">
        <f>'Вычисление выбросов'!O210</f>
        <v>7.7076793541440381E-3</v>
      </c>
      <c r="C210" s="31">
        <f t="shared" si="51"/>
        <v>5.9408321026298255E-5</v>
      </c>
      <c r="D210" s="31">
        <f>'Вычисление выбросов'!P210</f>
        <v>-3.9289720709636211E-2</v>
      </c>
      <c r="E210" s="31">
        <f t="shared" si="52"/>
        <v>1.5436821534412165E-3</v>
      </c>
      <c r="F210" s="31">
        <f>'Вычисление выбросов'!Q210</f>
        <v>3.0501926401363288E-2</v>
      </c>
      <c r="G210" s="31">
        <f t="shared" si="53"/>
        <v>9.3036751419418276E-4</v>
      </c>
    </row>
    <row r="211" spans="1:7" x14ac:dyDescent="0.3">
      <c r="A211" s="17">
        <f>'Вычисление выбросов'!N211</f>
        <v>43773</v>
      </c>
      <c r="B211" s="31">
        <f>'Вычисление выбросов'!O211</f>
        <v>3.4863052043057299E-2</v>
      </c>
      <c r="C211" s="31">
        <f t="shared" si="51"/>
        <v>1.2154323977569218E-3</v>
      </c>
      <c r="D211" s="31">
        <f>'Вычисление выбросов'!P211</f>
        <v>2.3894873973814854E-3</v>
      </c>
      <c r="E211" s="31">
        <f t="shared" si="52"/>
        <v>5.7096500222449449E-6</v>
      </c>
      <c r="F211" s="31">
        <f>'Вычисление выбросов'!Q211</f>
        <v>4.4681938656554912E-2</v>
      </c>
      <c r="G211" s="31">
        <f t="shared" si="53"/>
        <v>1.9964756421081364E-3</v>
      </c>
    </row>
    <row r="212" spans="1:7" x14ac:dyDescent="0.3">
      <c r="A212" s="17">
        <f>'Вычисление выбросов'!N212</f>
        <v>43780</v>
      </c>
      <c r="B212" s="31">
        <f>'Вычисление выбросов'!O212</f>
        <v>-2.3542673154893314E-2</v>
      </c>
      <c r="C212" s="31">
        <f t="shared" si="51"/>
        <v>5.5425745927813424E-4</v>
      </c>
      <c r="D212" s="31">
        <f>'Вычисление выбросов'!P212</f>
        <v>1.1272738772522215E-2</v>
      </c>
      <c r="E212" s="31">
        <f t="shared" si="52"/>
        <v>1.2707463943352566E-4</v>
      </c>
      <c r="F212" s="31">
        <f>'Вычисление выбросов'!Q212</f>
        <v>8.221476837904378E-3</v>
      </c>
      <c r="G212" s="31">
        <f t="shared" si="53"/>
        <v>6.7592681396198173E-5</v>
      </c>
    </row>
    <row r="213" spans="1:7" x14ac:dyDescent="0.3">
      <c r="A213" s="17">
        <f>'Вычисление выбросов'!N213</f>
        <v>43787</v>
      </c>
      <c r="B213" s="31">
        <f>'Вычисление выбросов'!O213</f>
        <v>-3.6716537445260085E-3</v>
      </c>
      <c r="C213" s="31">
        <f t="shared" si="51"/>
        <v>1.348104121969186E-5</v>
      </c>
      <c r="D213" s="31">
        <f>'Вычисление выбросов'!P213</f>
        <v>-5.5182231388090905E-2</v>
      </c>
      <c r="E213" s="31">
        <f t="shared" si="52"/>
        <v>3.045078660968805E-3</v>
      </c>
      <c r="F213" s="31">
        <f>'Вычисление выбросов'!Q213</f>
        <v>-1.0977058631150907E-2</v>
      </c>
      <c r="G213" s="31">
        <f t="shared" si="53"/>
        <v>1.2049581619172463E-4</v>
      </c>
    </row>
    <row r="214" spans="1:7" x14ac:dyDescent="0.3">
      <c r="A214" s="17">
        <f>'Вычисление выбросов'!N214</f>
        <v>43794</v>
      </c>
      <c r="B214" s="31">
        <f>'Вычисление выбросов'!O214</f>
        <v>-2.7705554722652105E-2</v>
      </c>
      <c r="C214" s="31">
        <f t="shared" si="51"/>
        <v>7.6759776248987036E-4</v>
      </c>
      <c r="D214" s="31">
        <f>'Вычисление выбросов'!P214</f>
        <v>-3.4245578513167459E-2</v>
      </c>
      <c r="E214" s="31">
        <f t="shared" si="52"/>
        <v>1.1727596477015168E-3</v>
      </c>
      <c r="F214" s="31">
        <f>'Вычисление выбросов'!Q214</f>
        <v>-2.6847250036188052E-2</v>
      </c>
      <c r="G214" s="31">
        <f t="shared" si="53"/>
        <v>7.2077483450559937E-4</v>
      </c>
    </row>
    <row r="215" spans="1:7" x14ac:dyDescent="0.3">
      <c r="A215" s="17">
        <f>'Вычисление выбросов'!N215</f>
        <v>43801</v>
      </c>
      <c r="B215" s="31">
        <f>'Вычисление выбросов'!O215</f>
        <v>1.5944599866833383E-2</v>
      </c>
      <c r="C215" s="31">
        <f t="shared" si="51"/>
        <v>2.5423026491342316E-4</v>
      </c>
      <c r="D215" s="31">
        <f>'Вычисление выбросов'!P215</f>
        <v>-3.2789822822990838E-2</v>
      </c>
      <c r="E215" s="31">
        <f t="shared" si="52"/>
        <v>1.0751724807631308E-3</v>
      </c>
      <c r="F215" s="31">
        <f>'Вычисление выбросов'!Q215</f>
        <v>1.1274076573218161E-2</v>
      </c>
      <c r="G215" s="31">
        <f t="shared" si="53"/>
        <v>1.2710480257878656E-4</v>
      </c>
    </row>
    <row r="216" spans="1:7" x14ac:dyDescent="0.3">
      <c r="A216" s="17">
        <f>'Вычисление выбросов'!N216</f>
        <v>43808</v>
      </c>
      <c r="B216" s="31">
        <f>'Вычисление выбросов'!O216</f>
        <v>5.2940216079465238E-2</v>
      </c>
      <c r="C216" s="31">
        <f t="shared" si="51"/>
        <v>2.8026664785404699E-3</v>
      </c>
      <c r="D216" s="31">
        <f>'Вычисление выбросов'!P216</f>
        <v>6.4538521137571164E-2</v>
      </c>
      <c r="E216" s="31">
        <f t="shared" si="52"/>
        <v>4.1652207106247204E-3</v>
      </c>
      <c r="F216" s="31">
        <f>'Вычисление выбросов'!Q216</f>
        <v>1.1370092394286286E-2</v>
      </c>
      <c r="G216" s="31">
        <f t="shared" si="53"/>
        <v>1.2927900105460683E-4</v>
      </c>
    </row>
    <row r="217" spans="1:7" x14ac:dyDescent="0.3">
      <c r="A217" s="17">
        <f>'Вычисление выбросов'!N217</f>
        <v>43815</v>
      </c>
      <c r="B217" s="31">
        <f>'Вычисление выбросов'!O217</f>
        <v>-1.5756361546758337E-2</v>
      </c>
      <c r="C217" s="31">
        <f t="shared" si="51"/>
        <v>2.4826292919216474E-4</v>
      </c>
      <c r="D217" s="31">
        <f>'Вычисление выбросов'!P217</f>
        <v>-6.2540518474898152E-2</v>
      </c>
      <c r="E217" s="31">
        <f t="shared" si="52"/>
        <v>3.9113164511090769E-3</v>
      </c>
      <c r="F217" s="31">
        <f>'Вычисление выбросов'!Q217</f>
        <v>1.4398850579875444E-3</v>
      </c>
      <c r="G217" s="31">
        <f t="shared" si="53"/>
        <v>2.0732689802157942E-6</v>
      </c>
    </row>
    <row r="218" spans="1:7" x14ac:dyDescent="0.3">
      <c r="A218" s="17">
        <f>'Вычисление выбросов'!N218</f>
        <v>43822</v>
      </c>
      <c r="B218" s="31">
        <f>'Вычисление выбросов'!O218</f>
        <v>-1.3928520251153192E-2</v>
      </c>
      <c r="C218" s="31">
        <f t="shared" si="51"/>
        <v>1.9400367638678457E-4</v>
      </c>
      <c r="D218" s="31">
        <f>'Вычисление выбросов'!P218</f>
        <v>-3.3322256758096789E-3</v>
      </c>
      <c r="E218" s="31">
        <f t="shared" si="52"/>
        <v>1.1103727954525271E-5</v>
      </c>
      <c r="F218" s="31">
        <f>'Вычисление выбросов'!Q218</f>
        <v>3.8663400828534804E-3</v>
      </c>
      <c r="G218" s="31">
        <f t="shared" si="53"/>
        <v>1.4948585636279458E-5</v>
      </c>
    </row>
    <row r="219" spans="1:7" x14ac:dyDescent="0.3">
      <c r="A219" s="17">
        <f>'Вычисление выбросов'!N219</f>
        <v>43829</v>
      </c>
      <c r="B219" s="31">
        <f>'Вычисление выбросов'!O219</f>
        <v>8.6636605778720645E-3</v>
      </c>
      <c r="C219" s="31">
        <f t="shared" si="51"/>
        <v>7.505901460857451E-5</v>
      </c>
      <c r="D219" s="31">
        <f>'Вычисление выбросов'!P219</f>
        <v>-6.0261313931557637E-3</v>
      </c>
      <c r="E219" s="31">
        <f t="shared" si="52"/>
        <v>3.6314259567577425E-5</v>
      </c>
      <c r="F219" s="31">
        <f>'Вычисление выбросов'!Q219</f>
        <v>7.4692790140343792E-3</v>
      </c>
      <c r="G219" s="31">
        <f t="shared" si="53"/>
        <v>5.5790128989494392E-5</v>
      </c>
    </row>
    <row r="220" spans="1:7" x14ac:dyDescent="0.3">
      <c r="A220" s="17">
        <f>'Вычисление выбросов'!N220</f>
        <v>43836</v>
      </c>
      <c r="B220" s="31">
        <f>'Вычисление выбросов'!O220</f>
        <v>3.0806771642757462E-2</v>
      </c>
      <c r="C220" s="31">
        <f t="shared" si="51"/>
        <v>9.4905717904900534E-4</v>
      </c>
      <c r="D220" s="31">
        <f>'Вычисление выбросов'!P220</f>
        <v>4.6901258504136239E-3</v>
      </c>
      <c r="E220" s="31">
        <f t="shared" si="52"/>
        <v>2.1997280492718119E-5</v>
      </c>
      <c r="F220" s="31">
        <f>'Вычисление выбросов'!Q220</f>
        <v>3.5687364056907214E-2</v>
      </c>
      <c r="G220" s="31">
        <f t="shared" si="53"/>
        <v>1.273587953330233E-3</v>
      </c>
    </row>
    <row r="221" spans="1:7" x14ac:dyDescent="0.3">
      <c r="A221" s="17">
        <f>'Вычисление выбросов'!N221</f>
        <v>43843</v>
      </c>
      <c r="B221" s="31">
        <f>'Вычисление выбросов'!O221</f>
        <v>1.067935146484186E-2</v>
      </c>
      <c r="C221" s="31">
        <f t="shared" si="51"/>
        <v>1.1404854770961997E-4</v>
      </c>
      <c r="D221" s="31">
        <f>'Вычисление выбросов'!P221</f>
        <v>4.8917479721198531E-2</v>
      </c>
      <c r="E221" s="31">
        <f t="shared" si="52"/>
        <v>2.3929198222738695E-3</v>
      </c>
      <c r="F221" s="31">
        <f>'Вычисление выбросов'!Q221</f>
        <v>2.4306208845175536E-2</v>
      </c>
      <c r="G221" s="31">
        <f t="shared" si="53"/>
        <v>5.9079178842528948E-4</v>
      </c>
    </row>
    <row r="222" spans="1:7" x14ac:dyDescent="0.3">
      <c r="A222" s="17">
        <f>'Вычисление выбросов'!N222</f>
        <v>43850</v>
      </c>
      <c r="B222" s="31">
        <f>'Вычисление выбросов'!O222</f>
        <v>-1.7318068149711895E-2</v>
      </c>
      <c r="C222" s="31">
        <f t="shared" si="51"/>
        <v>2.9991548443806555E-4</v>
      </c>
      <c r="D222" s="31">
        <f>'Вычисление выбросов'!P222</f>
        <v>1.2722648026566937E-3</v>
      </c>
      <c r="E222" s="31">
        <f t="shared" si="52"/>
        <v>1.6186577280790756E-6</v>
      </c>
      <c r="F222" s="31">
        <f>'Вычисление выбросов'!Q222</f>
        <v>-2.3250799776231932E-2</v>
      </c>
      <c r="G222" s="31">
        <f t="shared" si="53"/>
        <v>5.4059969023442691E-4</v>
      </c>
    </row>
    <row r="223" spans="1:7" x14ac:dyDescent="0.3">
      <c r="A223" s="17">
        <f>'Вычисление выбросов'!N223</f>
        <v>43857</v>
      </c>
      <c r="B223" s="31">
        <f>'Вычисление выбросов'!O223</f>
        <v>-4.4588872521803311E-2</v>
      </c>
      <c r="C223" s="31">
        <f t="shared" si="51"/>
        <v>1.9881675527656261E-3</v>
      </c>
      <c r="D223" s="31">
        <f>'Вычисление выбросов'!P223</f>
        <v>-1.3440202315113798E-2</v>
      </c>
      <c r="E223" s="31">
        <f t="shared" si="52"/>
        <v>1.806390382711903E-4</v>
      </c>
      <c r="F223" s="31">
        <f>'Вычисление выбросов'!Q223</f>
        <v>1.3619906715270686E-2</v>
      </c>
      <c r="G223" s="31">
        <f t="shared" si="53"/>
        <v>1.8550185893267553E-4</v>
      </c>
    </row>
    <row r="224" spans="1:7" x14ac:dyDescent="0.3">
      <c r="A224" s="17">
        <f>'Вычисление выбросов'!N224</f>
        <v>43864</v>
      </c>
      <c r="B224" s="31">
        <f>'Вычисление выбросов'!O224</f>
        <v>-1.1897033911846055E-2</v>
      </c>
      <c r="C224" s="31">
        <f t="shared" si="51"/>
        <v>1.4153941589961505E-4</v>
      </c>
      <c r="D224" s="31">
        <f>'Вычисление выбросов'!P224</f>
        <v>4.411553393219423E-2</v>
      </c>
      <c r="E224" s="31">
        <f t="shared" si="52"/>
        <v>1.9461803341225806E-3</v>
      </c>
      <c r="F224" s="31">
        <f>'Вычисление выбросов'!Q224</f>
        <v>-3.5805116944750456E-2</v>
      </c>
      <c r="G224" s="31">
        <f t="shared" si="53"/>
        <v>1.2820063994272563E-3</v>
      </c>
    </row>
    <row r="225" spans="1:7" x14ac:dyDescent="0.3">
      <c r="A225" s="17">
        <f>'Вычисление выбросов'!N225</f>
        <v>43871</v>
      </c>
      <c r="B225" s="31">
        <f>'Вычисление выбросов'!O225</f>
        <v>1.4521707334617195E-2</v>
      </c>
      <c r="C225" s="31">
        <f t="shared" si="51"/>
        <v>2.1087998391227484E-4</v>
      </c>
      <c r="D225" s="31">
        <f>'Вычисление выбросов'!P225</f>
        <v>-3.5774131701104578E-2</v>
      </c>
      <c r="E225" s="31">
        <f t="shared" si="52"/>
        <v>1.2797884989679755E-3</v>
      </c>
      <c r="F225" s="31">
        <f>'Вычисление выбросов'!Q225</f>
        <v>-1.2950573793625826E-3</v>
      </c>
      <c r="G225" s="31">
        <f t="shared" si="53"/>
        <v>1.6771736158414803E-6</v>
      </c>
    </row>
  </sheetData>
  <mergeCells count="126">
    <mergeCell ref="V65:W65"/>
    <mergeCell ref="V55:W55"/>
    <mergeCell ref="V56:W56"/>
    <mergeCell ref="V57:W57"/>
    <mergeCell ref="V58:W58"/>
    <mergeCell ref="V63:W63"/>
    <mergeCell ref="V64:W64"/>
    <mergeCell ref="I63:J63"/>
    <mergeCell ref="I64:J64"/>
    <mergeCell ref="I65:J65"/>
    <mergeCell ref="I58:J58"/>
    <mergeCell ref="V54:W54"/>
    <mergeCell ref="I55:J55"/>
    <mergeCell ref="I56:J56"/>
    <mergeCell ref="I57:J57"/>
    <mergeCell ref="I50:L50"/>
    <mergeCell ref="I47:J47"/>
    <mergeCell ref="I48:J48"/>
    <mergeCell ref="I52:J52"/>
    <mergeCell ref="I53:J53"/>
    <mergeCell ref="I54:J54"/>
    <mergeCell ref="V37:X37"/>
    <mergeCell ref="V38:X38"/>
    <mergeCell ref="V40:X40"/>
    <mergeCell ref="V41:X41"/>
    <mergeCell ref="V47:W47"/>
    <mergeCell ref="V48:W48"/>
    <mergeCell ref="V50:Y50"/>
    <mergeCell ref="V52:W52"/>
    <mergeCell ref="V53:W53"/>
    <mergeCell ref="I37:K37"/>
    <mergeCell ref="I38:K38"/>
    <mergeCell ref="I40:K40"/>
    <mergeCell ref="I41:K41"/>
    <mergeCell ref="I42:K42"/>
    <mergeCell ref="AH29:AL29"/>
    <mergeCell ref="AM29:AN29"/>
    <mergeCell ref="AH30:AL30"/>
    <mergeCell ref="AM30:AN30"/>
    <mergeCell ref="I33:K33"/>
    <mergeCell ref="I34:K34"/>
    <mergeCell ref="V33:X33"/>
    <mergeCell ref="V34:X34"/>
    <mergeCell ref="I30:M30"/>
    <mergeCell ref="V42:X42"/>
    <mergeCell ref="AH33:AJ33"/>
    <mergeCell ref="AH34:AJ34"/>
    <mergeCell ref="AH35:AJ35"/>
    <mergeCell ref="AH36:AJ36"/>
    <mergeCell ref="AH37:AJ37"/>
    <mergeCell ref="AH38:AJ38"/>
    <mergeCell ref="AH40:AJ40"/>
    <mergeCell ref="AH41:AJ41"/>
    <mergeCell ref="AH42:AJ42"/>
    <mergeCell ref="AM28:AN28"/>
    <mergeCell ref="AA29:AB29"/>
    <mergeCell ref="V30:Z30"/>
    <mergeCell ref="AA30:AB30"/>
    <mergeCell ref="V27:Z27"/>
    <mergeCell ref="AA27:AB27"/>
    <mergeCell ref="V28:Z28"/>
    <mergeCell ref="AA28:AB28"/>
    <mergeCell ref="I36:K36"/>
    <mergeCell ref="V35:X35"/>
    <mergeCell ref="V36:X36"/>
    <mergeCell ref="I24:M24"/>
    <mergeCell ref="N27:O27"/>
    <mergeCell ref="N28:O28"/>
    <mergeCell ref="N29:O29"/>
    <mergeCell ref="I27:M27"/>
    <mergeCell ref="I28:M28"/>
    <mergeCell ref="I29:M29"/>
    <mergeCell ref="V29:Z29"/>
    <mergeCell ref="N25:O25"/>
    <mergeCell ref="N26:O26"/>
    <mergeCell ref="I25:M25"/>
    <mergeCell ref="I26:M26"/>
    <mergeCell ref="V26:Z26"/>
    <mergeCell ref="AH63:AI63"/>
    <mergeCell ref="AH64:AI64"/>
    <mergeCell ref="AH65:AI65"/>
    <mergeCell ref="I35:K35"/>
    <mergeCell ref="O1:P1"/>
    <mergeCell ref="I1:J1"/>
    <mergeCell ref="L1:M1"/>
    <mergeCell ref="AH47:AI47"/>
    <mergeCell ref="AH48:AI48"/>
    <mergeCell ref="AH50:AK50"/>
    <mergeCell ref="AH52:AI52"/>
    <mergeCell ref="I18:O19"/>
    <mergeCell ref="V18:AB19"/>
    <mergeCell ref="V20:Z20"/>
    <mergeCell ref="V21:Z21"/>
    <mergeCell ref="V22:Z22"/>
    <mergeCell ref="V23:Z23"/>
    <mergeCell ref="V24:Z24"/>
    <mergeCell ref="V25:Z25"/>
    <mergeCell ref="N30:O30"/>
    <mergeCell ref="I20:M20"/>
    <mergeCell ref="I21:M21"/>
    <mergeCell ref="I22:M22"/>
    <mergeCell ref="I23:M23"/>
    <mergeCell ref="R19:S20"/>
    <mergeCell ref="R25:S26"/>
    <mergeCell ref="R31:S32"/>
    <mergeCell ref="AH53:AI53"/>
    <mergeCell ref="AH54:AI54"/>
    <mergeCell ref="AH55:AI55"/>
    <mergeCell ref="AH56:AI56"/>
    <mergeCell ref="AH57:AI57"/>
    <mergeCell ref="AH58:AI58"/>
    <mergeCell ref="AH18:AN19"/>
    <mergeCell ref="AH20:AL20"/>
    <mergeCell ref="AH21:AL21"/>
    <mergeCell ref="AH22:AL22"/>
    <mergeCell ref="AH23:AL23"/>
    <mergeCell ref="AH24:AL24"/>
    <mergeCell ref="AH25:AL25"/>
    <mergeCell ref="AA25:AB25"/>
    <mergeCell ref="AA26:AB26"/>
    <mergeCell ref="AM25:AN25"/>
    <mergeCell ref="AH26:AL26"/>
    <mergeCell ref="AM26:AN26"/>
    <mergeCell ref="AH27:AL27"/>
    <mergeCell ref="AM27:AN27"/>
    <mergeCell ref="AH28:AL2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BAD8-2472-4F82-9407-6A68011422D2}">
  <dimension ref="A1:AA279"/>
  <sheetViews>
    <sheetView topLeftCell="E136" zoomScale="90" zoomScaleNormal="90" workbookViewId="0">
      <selection activeCell="O59" sqref="O59"/>
    </sheetView>
  </sheetViews>
  <sheetFormatPr defaultRowHeight="14.4" x14ac:dyDescent="0.3"/>
  <cols>
    <col min="1" max="1" width="13.109375" customWidth="1"/>
    <col min="2" max="2" width="20" customWidth="1"/>
    <col min="3" max="3" width="16.44140625" customWidth="1"/>
    <col min="4" max="5" width="14.88671875" customWidth="1"/>
    <col min="6" max="6" width="10.5546875" customWidth="1"/>
    <col min="7" max="7" width="20.44140625" customWidth="1"/>
    <col min="8" max="8" width="32.88671875" customWidth="1"/>
    <col min="9" max="9" width="18.6640625" customWidth="1"/>
    <col min="10" max="10" width="15.44140625" customWidth="1"/>
    <col min="11" max="11" width="25.6640625" customWidth="1"/>
    <col min="12" max="12" width="14.33203125" customWidth="1"/>
    <col min="13" max="13" width="16.33203125" customWidth="1"/>
    <col min="14" max="14" width="25.6640625" bestFit="1" customWidth="1"/>
    <col min="15" max="15" width="17.88671875" customWidth="1"/>
    <col min="16" max="16" width="12.6640625" customWidth="1"/>
    <col min="17" max="17" width="15.6640625" customWidth="1"/>
    <col min="18" max="18" width="14.5546875" customWidth="1"/>
    <col min="19" max="19" width="8.6640625" customWidth="1"/>
    <col min="20" max="20" width="17.44140625" bestFit="1" customWidth="1"/>
    <col min="21" max="21" width="20" bestFit="1" customWidth="1"/>
    <col min="22" max="22" width="18.6640625" bestFit="1" customWidth="1"/>
    <col min="25" max="25" width="11.33203125" customWidth="1"/>
    <col min="26" max="26" width="15.5546875" customWidth="1"/>
    <col min="27" max="27" width="18" customWidth="1"/>
  </cols>
  <sheetData>
    <row r="1" spans="1:15" x14ac:dyDescent="0.3">
      <c r="A1" s="17" t="str">
        <f>'Исходные данные'!H1</f>
        <v>&lt;DATE&gt;</v>
      </c>
      <c r="B1" s="16" t="str">
        <f>'Вычисление выбросов'!B1</f>
        <v>ЛД Татнфт Зао</v>
      </c>
      <c r="C1" s="16" t="str">
        <f>'Вычисление выбросов'!C1</f>
        <v>ЛД МРСК СК</v>
      </c>
      <c r="D1" s="16" t="str">
        <f>'Вычисление выбросов'!D1</f>
        <v>ЛД Роснефть</v>
      </c>
      <c r="E1" s="16"/>
      <c r="F1" s="16"/>
      <c r="H1" s="192" t="s">
        <v>65</v>
      </c>
      <c r="I1" s="192"/>
      <c r="K1" s="192" t="s">
        <v>66</v>
      </c>
      <c r="L1" s="192"/>
      <c r="N1" s="191" t="s">
        <v>67</v>
      </c>
      <c r="O1" s="191"/>
    </row>
    <row r="2" spans="1:15" x14ac:dyDescent="0.3">
      <c r="A2" s="17">
        <f>Точечные_интервальные_оценки!A2</f>
        <v>42051</v>
      </c>
      <c r="B2" s="80">
        <f>Точечные_интервальные_оценки!B2</f>
        <v>-2.0607483684106621E-2</v>
      </c>
      <c r="C2" s="16">
        <f>Точечные_интервальные_оценки!D2</f>
        <v>2.8882874148786146E-2</v>
      </c>
      <c r="D2" s="16">
        <f>Точечные_интервальные_оценки!F2</f>
        <v>-5.7442234062017254E-2</v>
      </c>
      <c r="E2" s="16"/>
      <c r="F2" s="16"/>
      <c r="H2" s="39" t="s">
        <v>22</v>
      </c>
      <c r="I2" s="39">
        <v>2.9944638621742909E-3</v>
      </c>
      <c r="K2" s="40" t="s">
        <v>22</v>
      </c>
      <c r="L2" s="40">
        <v>-2.9832418693455679E-3</v>
      </c>
      <c r="N2" s="41" t="s">
        <v>22</v>
      </c>
      <c r="O2" s="68">
        <v>1.2531887490634032E-3</v>
      </c>
    </row>
    <row r="3" spans="1:15" x14ac:dyDescent="0.3">
      <c r="A3" s="17">
        <f>Точечные_интервальные_оценки!A3</f>
        <v>42065</v>
      </c>
      <c r="B3" s="80">
        <f>Точечные_интервальные_оценки!B3</f>
        <v>-5.7977811256274152E-2</v>
      </c>
      <c r="C3" s="16">
        <f>Точечные_интервальные_оценки!D3</f>
        <v>6.7178537756711523E-2</v>
      </c>
      <c r="D3" s="16">
        <f>Точечные_интервальные_оценки!F3</f>
        <v>-8.8788719689305087E-3</v>
      </c>
      <c r="E3" s="16"/>
      <c r="F3" s="16"/>
      <c r="H3" s="11" t="s">
        <v>23</v>
      </c>
      <c r="I3" s="11">
        <v>2.3484836940864196E-3</v>
      </c>
      <c r="K3" s="11" t="s">
        <v>23</v>
      </c>
      <c r="L3" s="11">
        <v>2.2508596574537317E-3</v>
      </c>
      <c r="N3" s="14" t="s">
        <v>23</v>
      </c>
      <c r="O3" s="14">
        <v>1.8743061499044476E-3</v>
      </c>
    </row>
    <row r="4" spans="1:15" x14ac:dyDescent="0.3">
      <c r="A4" s="17">
        <f>Точечные_интервальные_оценки!A4</f>
        <v>42079</v>
      </c>
      <c r="B4" s="80">
        <f>Точечные_интервальные_оценки!B4</f>
        <v>5.6988504740907685E-2</v>
      </c>
      <c r="C4" s="16">
        <f>Точечные_интервальные_оценки!D4</f>
        <v>-3.3997608541419616E-2</v>
      </c>
      <c r="D4" s="16">
        <f>Точечные_интервальные_оценки!F4</f>
        <v>-8.3229777166583894E-3</v>
      </c>
      <c r="E4" s="16"/>
      <c r="F4" s="16"/>
      <c r="H4" s="11" t="s">
        <v>24</v>
      </c>
      <c r="I4" s="11">
        <v>3.8742735448024654E-3</v>
      </c>
      <c r="K4" s="11" t="s">
        <v>24</v>
      </c>
      <c r="L4" s="11">
        <v>-6.1676502932102428E-3</v>
      </c>
      <c r="N4" s="14" t="s">
        <v>24</v>
      </c>
      <c r="O4" s="14">
        <v>6.2521983184323654E-4</v>
      </c>
    </row>
    <row r="5" spans="1:15" x14ac:dyDescent="0.3">
      <c r="A5" s="17">
        <f>Точечные_интервальные_оценки!A5</f>
        <v>42100</v>
      </c>
      <c r="B5" s="80">
        <f>Точечные_интервальные_оценки!B5</f>
        <v>-6.0382605470824125E-3</v>
      </c>
      <c r="C5" s="16">
        <f>Точечные_интервальные_оценки!D5</f>
        <v>-3.540192705091607E-2</v>
      </c>
      <c r="D5" s="16">
        <f>Точечные_интервальные_оценки!F5</f>
        <v>-2.5930579921002447E-2</v>
      </c>
      <c r="E5" s="16"/>
      <c r="F5" s="16"/>
      <c r="H5" s="11" t="s">
        <v>25</v>
      </c>
      <c r="I5" s="11" t="e">
        <v>#N/A</v>
      </c>
      <c r="K5" s="11" t="s">
        <v>25</v>
      </c>
      <c r="L5" s="11">
        <v>0</v>
      </c>
      <c r="N5" s="14" t="s">
        <v>25</v>
      </c>
      <c r="O5" s="14" t="e">
        <v>#N/A</v>
      </c>
    </row>
    <row r="6" spans="1:15" x14ac:dyDescent="0.3">
      <c r="A6" s="17">
        <f>Точечные_интервальные_оценки!A6</f>
        <v>42107</v>
      </c>
      <c r="B6" s="80">
        <f>Точечные_интервальные_оценки!B6</f>
        <v>-1.6966813527004996E-2</v>
      </c>
      <c r="C6" s="16">
        <f>Точечные_интервальные_оценки!D6</f>
        <v>-9.0498355199178145E-3</v>
      </c>
      <c r="D6" s="16">
        <f>Точечные_интервальные_оценки!F6</f>
        <v>-3.7040689586761238E-3</v>
      </c>
      <c r="E6" s="16"/>
      <c r="F6" s="16"/>
      <c r="H6" s="39" t="s">
        <v>26</v>
      </c>
      <c r="I6" s="39">
        <v>3.5148885446786418E-2</v>
      </c>
      <c r="K6" s="40" t="s">
        <v>26</v>
      </c>
      <c r="L6" s="40">
        <v>3.3687782655612876E-2</v>
      </c>
      <c r="N6" s="41" t="s">
        <v>26</v>
      </c>
      <c r="O6" s="68">
        <v>2.805204580346321E-2</v>
      </c>
    </row>
    <row r="7" spans="1:15" x14ac:dyDescent="0.3">
      <c r="A7" s="17">
        <f>Точечные_интервальные_оценки!A7</f>
        <v>42114</v>
      </c>
      <c r="B7" s="80">
        <f>Точечные_интервальные_оценки!B7</f>
        <v>1.6293639486100533E-2</v>
      </c>
      <c r="C7" s="16">
        <f>Точечные_интервальные_оценки!D7</f>
        <v>-1.8349138668196541E-2</v>
      </c>
      <c r="D7" s="16">
        <f>Точечные_интервальные_оценки!F7</f>
        <v>8.5570339329796054E-3</v>
      </c>
      <c r="E7" s="16"/>
      <c r="F7" s="16"/>
      <c r="H7" s="39" t="s">
        <v>27</v>
      </c>
      <c r="I7" s="39">
        <v>1.2354441481513142E-3</v>
      </c>
      <c r="K7" s="40" t="s">
        <v>27</v>
      </c>
      <c r="L7" s="40">
        <v>1.1348667002518116E-3</v>
      </c>
      <c r="N7" s="41" t="s">
        <v>27</v>
      </c>
      <c r="O7" s="68">
        <v>7.8691727375959782E-4</v>
      </c>
    </row>
    <row r="8" spans="1:15" x14ac:dyDescent="0.3">
      <c r="A8" s="17">
        <f>Точечные_интервальные_оценки!A8</f>
        <v>42121</v>
      </c>
      <c r="B8" s="80">
        <f>Точечные_интервальные_оценки!B8</f>
        <v>-1.5780424181020044E-2</v>
      </c>
      <c r="C8" s="16">
        <f>Точечные_интервальные_оценки!D8</f>
        <v>-6.7010710282960198E-2</v>
      </c>
      <c r="D8" s="16">
        <f>Точечные_интервальные_оценки!F8</f>
        <v>-6.6058138017178998E-3</v>
      </c>
      <c r="E8" s="16"/>
      <c r="F8" s="16"/>
      <c r="H8" s="11" t="s">
        <v>28</v>
      </c>
      <c r="I8" s="11">
        <v>9.3947637309648613E-2</v>
      </c>
      <c r="K8" s="11" t="s">
        <v>28</v>
      </c>
      <c r="L8" s="11">
        <v>0.15412132341917983</v>
      </c>
      <c r="N8" s="14" t="s">
        <v>28</v>
      </c>
      <c r="O8" s="14">
        <v>0.12268569350681213</v>
      </c>
    </row>
    <row r="9" spans="1:15" x14ac:dyDescent="0.3">
      <c r="A9" s="17">
        <f>Точечные_интервальные_оценки!A9</f>
        <v>42128</v>
      </c>
      <c r="B9" s="80">
        <f>Точечные_интервальные_оценки!B9</f>
        <v>3.6605833202479947E-2</v>
      </c>
      <c r="C9" s="16">
        <f>Точечные_интервальные_оценки!D9</f>
        <v>5.1458297275475406E-2</v>
      </c>
      <c r="D9" s="16">
        <f>Точечные_интервальные_оценки!F9</f>
        <v>1.1435341202924476E-2</v>
      </c>
      <c r="E9" s="16"/>
      <c r="F9" s="16"/>
      <c r="H9" s="11" t="s">
        <v>29</v>
      </c>
      <c r="I9" s="11">
        <v>6.3622202601010529E-4</v>
      </c>
      <c r="K9" s="11" t="s">
        <v>29</v>
      </c>
      <c r="L9" s="11">
        <v>0.35261732305012855</v>
      </c>
      <c r="N9" s="14" t="s">
        <v>29</v>
      </c>
      <c r="O9" s="14">
        <v>-8.1023634319879523E-2</v>
      </c>
    </row>
    <row r="10" spans="1:15" x14ac:dyDescent="0.3">
      <c r="A10" s="17">
        <f>Точечные_интервальные_оценки!A10</f>
        <v>42135</v>
      </c>
      <c r="B10" s="80">
        <f>Точечные_интервальные_оценки!B10</f>
        <v>-2.1836020527383426E-2</v>
      </c>
      <c r="C10" s="16">
        <f>Точечные_интервальные_оценки!D10</f>
        <v>2.1706278581863074E-2</v>
      </c>
      <c r="D10" s="16">
        <f>Точечные_интервальные_оценки!F10</f>
        <v>-7.7384793215982423E-3</v>
      </c>
      <c r="E10" s="16"/>
      <c r="F10" s="16"/>
      <c r="H10" s="11" t="s">
        <v>30</v>
      </c>
      <c r="I10" s="11">
        <v>0.17229567238558594</v>
      </c>
      <c r="K10" s="11" t="s">
        <v>30</v>
      </c>
      <c r="L10" s="11">
        <v>0.1698190662465775</v>
      </c>
      <c r="N10" s="14" t="s">
        <v>30</v>
      </c>
      <c r="O10" s="14">
        <v>0.14205084636209481</v>
      </c>
    </row>
    <row r="11" spans="1:15" x14ac:dyDescent="0.3">
      <c r="A11" s="17">
        <f>Точечные_интервальные_оценки!A11</f>
        <v>42142</v>
      </c>
      <c r="B11" s="80">
        <f>Точечные_интервальные_оценки!B11</f>
        <v>1.9690274057479439E-2</v>
      </c>
      <c r="C11" s="16">
        <f>Точечные_интервальные_оценки!D11</f>
        <v>5.6647035664652005E-2</v>
      </c>
      <c r="D11" s="16">
        <f>Точечные_интервальные_оценки!F11</f>
        <v>-2.976468865124365E-2</v>
      </c>
      <c r="E11" s="16"/>
      <c r="F11" s="16"/>
      <c r="H11" s="39" t="s">
        <v>31</v>
      </c>
      <c r="I11" s="39">
        <v>-8.2189578372743474E-2</v>
      </c>
      <c r="K11" s="40" t="s">
        <v>31</v>
      </c>
      <c r="L11" s="40">
        <v>-8.8079182750459853E-2</v>
      </c>
      <c r="N11" s="41" t="s">
        <v>31</v>
      </c>
      <c r="O11" s="68">
        <v>-7.1227509288367755E-2</v>
      </c>
    </row>
    <row r="12" spans="1:15" x14ac:dyDescent="0.3">
      <c r="A12" s="17">
        <f>Точечные_интервальные_оценки!A12</f>
        <v>42149</v>
      </c>
      <c r="B12" s="80">
        <f>Точечные_интервальные_оценки!B12</f>
        <v>-7.6908167451348999E-2</v>
      </c>
      <c r="C12" s="16">
        <f>Точечные_интервальные_оценки!D12</f>
        <v>-8.7336799687545534E-3</v>
      </c>
      <c r="D12" s="16">
        <f>Точечные_интервальные_оценки!F12</f>
        <v>-6.5739722483205282E-2</v>
      </c>
      <c r="E12" s="16"/>
      <c r="F12" s="16"/>
      <c r="H12" s="39" t="s">
        <v>32</v>
      </c>
      <c r="I12" s="39">
        <v>9.0106094012842461E-2</v>
      </c>
      <c r="K12" s="40" t="s">
        <v>32</v>
      </c>
      <c r="L12" s="40">
        <v>8.173988349611766E-2</v>
      </c>
      <c r="N12" s="41" t="s">
        <v>32</v>
      </c>
      <c r="O12" s="68">
        <v>7.0823337073727052E-2</v>
      </c>
    </row>
    <row r="13" spans="1:15" x14ac:dyDescent="0.3">
      <c r="A13" s="17">
        <f>Точечные_интервальные_оценки!A13</f>
        <v>42156</v>
      </c>
      <c r="B13" s="80">
        <f>Точечные_интервальные_оценки!B13</f>
        <v>7.1274349733092809E-2</v>
      </c>
      <c r="C13" s="16">
        <f>Точечные_интервальные_оценки!D13</f>
        <v>-4.1797128678461588E-2</v>
      </c>
      <c r="D13" s="16">
        <f>Точечные_интервальные_оценки!F13</f>
        <v>1.1683616708486156E-2</v>
      </c>
      <c r="E13" s="16"/>
      <c r="F13" s="16"/>
      <c r="H13" s="11" t="s">
        <v>33</v>
      </c>
      <c r="I13" s="11">
        <v>0.6707599051270412</v>
      </c>
      <c r="K13" s="11" t="s">
        <v>33</v>
      </c>
      <c r="L13" s="11">
        <v>-0.66824617873340719</v>
      </c>
      <c r="N13" s="14" t="s">
        <v>33</v>
      </c>
      <c r="O13" s="14">
        <v>0.2807142797902023</v>
      </c>
    </row>
    <row r="14" spans="1:15" x14ac:dyDescent="0.3">
      <c r="A14" s="17">
        <f>Точечные_интервальные_оценки!A14</f>
        <v>42163</v>
      </c>
      <c r="B14" s="80">
        <f>Точечные_интервальные_оценки!B14</f>
        <v>-1.3382601866285409E-2</v>
      </c>
      <c r="C14" s="16">
        <f>Точечные_интервальные_оценки!D14</f>
        <v>3.044142381228273E-3</v>
      </c>
      <c r="D14" s="16">
        <f>Точечные_интервальные_оценки!F14</f>
        <v>3.5069471995868622E-2</v>
      </c>
      <c r="E14" s="16"/>
      <c r="F14" s="16"/>
      <c r="H14" s="39" t="s">
        <v>87</v>
      </c>
      <c r="I14" s="39">
        <v>224</v>
      </c>
      <c r="K14" s="40" t="s">
        <v>87</v>
      </c>
      <c r="L14" s="40">
        <v>224</v>
      </c>
      <c r="N14" s="41" t="s">
        <v>87</v>
      </c>
      <c r="O14" s="68">
        <v>224</v>
      </c>
    </row>
    <row r="15" spans="1:15" ht="15" thickBot="1" x14ac:dyDescent="0.35">
      <c r="A15" s="17">
        <f>Точечные_интервальные_оценки!A15</f>
        <v>42170</v>
      </c>
      <c r="B15" s="80">
        <f>Точечные_интервальные_оценки!B15</f>
        <v>-2.2136098819073038E-2</v>
      </c>
      <c r="C15" s="16">
        <f>Точечные_интервальные_оценки!D15</f>
        <v>-2.1506205220963505E-2</v>
      </c>
      <c r="D15" s="16">
        <f>Точечные_интервальные_оценки!F15</f>
        <v>1.9386713800190084E-2</v>
      </c>
      <c r="E15" s="16"/>
      <c r="F15" s="16"/>
      <c r="H15" s="12" t="s">
        <v>58</v>
      </c>
      <c r="I15" s="12">
        <v>4.6280604361281967E-3</v>
      </c>
      <c r="K15" s="12" t="s">
        <v>58</v>
      </c>
      <c r="L15" s="12">
        <v>4.4356767535450262E-3</v>
      </c>
      <c r="N15" s="15" t="s">
        <v>58</v>
      </c>
      <c r="O15" s="15">
        <v>3.6936182096588737E-3</v>
      </c>
    </row>
    <row r="16" spans="1:15" x14ac:dyDescent="0.3">
      <c r="A16" s="17">
        <f>Точечные_интервальные_оценки!A16</f>
        <v>42184</v>
      </c>
      <c r="B16" s="80">
        <f>Точечные_интервальные_оценки!B16</f>
        <v>3.7024613146634001E-3</v>
      </c>
      <c r="C16" s="16">
        <f>Точечные_интервальные_оценки!D16</f>
        <v>-2.2117805253618991E-2</v>
      </c>
      <c r="D16" s="16">
        <f>Точечные_интервальные_оценки!F16</f>
        <v>-6.5459539872807669E-3</v>
      </c>
      <c r="E16" s="16"/>
      <c r="F16" s="16"/>
    </row>
    <row r="17" spans="1:17" ht="15" thickBot="1" x14ac:dyDescent="0.35">
      <c r="A17" s="17">
        <f>Точечные_интервальные_оценки!A17</f>
        <v>42191</v>
      </c>
      <c r="B17" s="80">
        <f>Точечные_интервальные_оценки!B17</f>
        <v>-2.7763002586349114E-2</v>
      </c>
      <c r="C17" s="16">
        <f>Точечные_интервальные_оценки!D17</f>
        <v>-6.4102783609190543E-3</v>
      </c>
      <c r="D17" s="16">
        <f>Точечные_интервальные_оценки!F17</f>
        <v>-6.1484603004524595E-3</v>
      </c>
      <c r="E17" s="16"/>
      <c r="F17" s="16"/>
    </row>
    <row r="18" spans="1:17" x14ac:dyDescent="0.3">
      <c r="A18" s="17">
        <f>Точечные_интервальные_оценки!A18</f>
        <v>42198</v>
      </c>
      <c r="B18" s="80">
        <f>Точечные_интервальные_оценки!B18</f>
        <v>1.8820059326769886E-2</v>
      </c>
      <c r="C18" s="16">
        <f>Точечные_интервальные_оценки!D18</f>
        <v>6.4102783609190188E-3</v>
      </c>
      <c r="D18" s="16">
        <f>Точечные_интервальные_оценки!F18</f>
        <v>2.178735418490723E-2</v>
      </c>
      <c r="E18" s="16"/>
      <c r="F18" s="16"/>
      <c r="G18" s="82" t="s">
        <v>138</v>
      </c>
      <c r="H18" s="83">
        <f xml:space="preserve"> 1 + 1.4 * LN(I14)</f>
        <v>8.5763044725970552</v>
      </c>
      <c r="O18" s="77" t="s">
        <v>140</v>
      </c>
      <c r="P18" s="77" t="s">
        <v>142</v>
      </c>
      <c r="Q18" s="77" t="s">
        <v>143</v>
      </c>
    </row>
    <row r="19" spans="1:17" ht="15" thickBot="1" x14ac:dyDescent="0.35">
      <c r="A19" s="17">
        <f>Точечные_интервальные_оценки!A19</f>
        <v>42205</v>
      </c>
      <c r="B19" s="80">
        <f>Точечные_интервальные_оценки!B19</f>
        <v>-5.9174402706246756E-2</v>
      </c>
      <c r="C19" s="16">
        <f>Точечные_интервальные_оценки!D19</f>
        <v>-4.2420715883952138E-2</v>
      </c>
      <c r="D19" s="16">
        <f>Точечные_интервальные_оценки!F19</f>
        <v>-5.0386264846907933E-2</v>
      </c>
      <c r="E19" s="16"/>
      <c r="F19" s="16"/>
      <c r="G19" s="84" t="s">
        <v>137</v>
      </c>
      <c r="H19" s="86">
        <f xml:space="preserve"> (I12 - I11) / 9</f>
        <v>1.9143963598398438E-2</v>
      </c>
      <c r="O19" s="95">
        <v>-6.3045614774345032E-2</v>
      </c>
      <c r="P19" s="11">
        <v>11</v>
      </c>
      <c r="Q19" s="96">
        <v>4.9107142857142856E-2</v>
      </c>
    </row>
    <row r="20" spans="1:17" x14ac:dyDescent="0.3">
      <c r="A20" s="17">
        <f>Точечные_интервальные_оценки!A20</f>
        <v>42212</v>
      </c>
      <c r="B20" s="80">
        <f>Точечные_интервальные_оценки!B20</f>
        <v>8.2129251608862266E-2</v>
      </c>
      <c r="C20" s="16">
        <f>Точечные_интервальные_оценки!D20</f>
        <v>0</v>
      </c>
      <c r="D20" s="16">
        <f>Точечные_интервальные_оценки!F20</f>
        <v>7.0442409700536182E-2</v>
      </c>
      <c r="E20" s="16"/>
      <c r="O20" s="95">
        <v>-4.390165117594659E-2</v>
      </c>
      <c r="P20" s="11">
        <v>11</v>
      </c>
      <c r="Q20" s="96">
        <v>9.8214285714285712E-2</v>
      </c>
    </row>
    <row r="21" spans="1:17" x14ac:dyDescent="0.3">
      <c r="A21" s="17">
        <f>Точечные_интервальные_оценки!A21</f>
        <v>42219</v>
      </c>
      <c r="B21" s="80">
        <f>Точечные_интервальные_оценки!B21</f>
        <v>8.0838516604900858E-3</v>
      </c>
      <c r="C21" s="16">
        <f>Точечные_интервальные_оценки!D21</f>
        <v>0</v>
      </c>
      <c r="D21" s="16">
        <f>Точечные_интервальные_оценки!F21</f>
        <v>-4.8703113738880208E-3</v>
      </c>
      <c r="E21" s="16"/>
      <c r="O21" s="95">
        <v>-2.4757687577548152E-2</v>
      </c>
      <c r="P21" s="11">
        <v>19</v>
      </c>
      <c r="Q21" s="96">
        <v>0.18303571428571427</v>
      </c>
    </row>
    <row r="22" spans="1:17" x14ac:dyDescent="0.3">
      <c r="A22" s="17">
        <f>Точечные_интервальные_оценки!A22</f>
        <v>42226</v>
      </c>
      <c r="B22" s="80">
        <f>Точечные_интервальные_оценки!B22</f>
        <v>3.2652003652126067E-2</v>
      </c>
      <c r="C22" s="16">
        <f>Точечные_интервальные_оценки!D22</f>
        <v>-1.3423020332140661E-2</v>
      </c>
      <c r="D22" s="16">
        <f>Точечные_интервальные_оценки!F22</f>
        <v>4.5844385584193646E-2</v>
      </c>
      <c r="E22" s="16"/>
      <c r="G22" s="93">
        <f>I11</f>
        <v>-8.2189578372743474E-2</v>
      </c>
      <c r="H22" s="76">
        <f t="shared" ref="H22:H30" si="0" xml:space="preserve"> G22 + $H$19</f>
        <v>-6.3045614774345032E-2</v>
      </c>
      <c r="I22" s="93" t="s">
        <v>139</v>
      </c>
      <c r="O22" s="95">
        <v>-5.6137239791497137E-3</v>
      </c>
      <c r="P22" s="11">
        <v>48</v>
      </c>
      <c r="Q22" s="96">
        <v>0.39732142857142855</v>
      </c>
    </row>
    <row r="23" spans="1:17" x14ac:dyDescent="0.3">
      <c r="A23" s="17">
        <f>Точечные_интервальные_оценки!A23</f>
        <v>42233</v>
      </c>
      <c r="B23" s="80">
        <f>Точечные_интервальные_оценки!B23</f>
        <v>-6.8447763814690768E-2</v>
      </c>
      <c r="C23" s="16">
        <f>Точечные_интервальные_оценки!D23</f>
        <v>-5.2004784990314586E-2</v>
      </c>
      <c r="D23" s="16">
        <f>Точечные_интервальные_оценки!F23</f>
        <v>-4.7118812264754839E-2</v>
      </c>
      <c r="E23" s="16"/>
      <c r="G23" s="76">
        <f t="shared" ref="G23:G30" si="1">H22</f>
        <v>-6.3045614774345032E-2</v>
      </c>
      <c r="H23" s="76">
        <f t="shared" si="0"/>
        <v>-4.390165117594659E-2</v>
      </c>
      <c r="I23" s="76"/>
      <c r="O23" s="95">
        <v>1.3530239619248725E-2</v>
      </c>
      <c r="P23" s="11">
        <v>52</v>
      </c>
      <c r="Q23" s="96">
        <v>0.6294642857142857</v>
      </c>
    </row>
    <row r="24" spans="1:17" x14ac:dyDescent="0.3">
      <c r="A24" s="17">
        <f>Точечные_интервальные_оценки!A24</f>
        <v>42240</v>
      </c>
      <c r="B24" s="80">
        <f>Точечные_интервальные_оценки!B24</f>
        <v>6.3984893799792705E-2</v>
      </c>
      <c r="C24" s="16">
        <f>Точечные_интервальные_оценки!D24</f>
        <v>7.0922283094918366E-3</v>
      </c>
      <c r="D24" s="16">
        <f>Точечные_интервальные_оценки!F24</f>
        <v>4.6104510524483021E-2</v>
      </c>
      <c r="E24" s="16"/>
      <c r="G24" s="76">
        <f t="shared" si="1"/>
        <v>-4.390165117594659E-2</v>
      </c>
      <c r="H24" s="76">
        <f t="shared" si="0"/>
        <v>-2.4757687577548152E-2</v>
      </c>
      <c r="I24" s="76"/>
      <c r="O24" s="95">
        <v>3.2674203217647163E-2</v>
      </c>
      <c r="P24" s="11">
        <v>43</v>
      </c>
      <c r="Q24" s="96">
        <v>0.8214285714285714</v>
      </c>
    </row>
    <row r="25" spans="1:17" x14ac:dyDescent="0.3">
      <c r="A25" s="17">
        <f>Точечные_интервальные_оценки!A25</f>
        <v>42247</v>
      </c>
      <c r="B25" s="80">
        <f>Точечные_интервальные_оценки!B25</f>
        <v>-2.6219336545944202E-2</v>
      </c>
      <c r="C25" s="16">
        <f>Точечные_интервальные_оценки!D25</f>
        <v>3.5273405179684406E-3</v>
      </c>
      <c r="D25" s="16">
        <f>Точечные_интервальные_оценки!F25</f>
        <v>-8.15166527380831E-3</v>
      </c>
      <c r="E25" s="16"/>
      <c r="G25" s="76">
        <f t="shared" si="1"/>
        <v>-2.4757687577548152E-2</v>
      </c>
      <c r="H25" s="76">
        <f t="shared" si="0"/>
        <v>-5.6137239791497137E-3</v>
      </c>
      <c r="I25" s="76"/>
      <c r="O25" s="95">
        <v>5.1818166816045605E-2</v>
      </c>
      <c r="P25" s="11">
        <v>19</v>
      </c>
      <c r="Q25" s="96">
        <v>0.90625</v>
      </c>
    </row>
    <row r="26" spans="1:17" x14ac:dyDescent="0.3">
      <c r="A26" s="17">
        <f>Точечные_интервальные_оценки!A26</f>
        <v>42254</v>
      </c>
      <c r="B26" s="80">
        <f>Точечные_интервальные_оценки!B26</f>
        <v>1.0765068891806298E-2</v>
      </c>
      <c r="C26" s="16">
        <f>Точечные_интервальные_оценки!D26</f>
        <v>2.0906684819313643E-2</v>
      </c>
      <c r="D26" s="16">
        <f>Точечные_интервальные_оценки!F26</f>
        <v>6.3233255059830743E-3</v>
      </c>
      <c r="E26" s="16"/>
      <c r="G26" s="76">
        <f t="shared" si="1"/>
        <v>-5.6137239791497137E-3</v>
      </c>
      <c r="H26" s="76">
        <f t="shared" si="0"/>
        <v>1.3530239619248725E-2</v>
      </c>
      <c r="I26" s="76"/>
      <c r="O26" s="95">
        <v>7.0962130414444047E-2</v>
      </c>
      <c r="P26" s="11">
        <v>11</v>
      </c>
      <c r="Q26" s="96">
        <v>0.9553571428571429</v>
      </c>
    </row>
    <row r="27" spans="1:17" x14ac:dyDescent="0.3">
      <c r="A27" s="17">
        <f>Точечные_интервальные_оценки!A27</f>
        <v>42261</v>
      </c>
      <c r="B27" s="80">
        <f>Точечные_интервальные_оценки!B27</f>
        <v>4.3802622658393055E-2</v>
      </c>
      <c r="C27" s="16">
        <f>Точечные_интервальные_оценки!D27</f>
        <v>-4.2259809289882613E-2</v>
      </c>
      <c r="D27" s="16">
        <f>Точечные_интервальные_оценки!F27</f>
        <v>4.0252495257415505E-2</v>
      </c>
      <c r="E27" s="16"/>
      <c r="G27" s="76">
        <f t="shared" si="1"/>
        <v>1.3530239619248725E-2</v>
      </c>
      <c r="H27" s="76">
        <f t="shared" si="0"/>
        <v>3.2674203217647163E-2</v>
      </c>
      <c r="I27" s="76"/>
      <c r="O27" s="95">
        <v>9.0106094012842489E-2</v>
      </c>
      <c r="P27" s="11">
        <v>10</v>
      </c>
      <c r="Q27" s="96">
        <v>1</v>
      </c>
    </row>
    <row r="28" spans="1:17" ht="15" thickBot="1" x14ac:dyDescent="0.35">
      <c r="A28" s="17">
        <f>Точечные_интервальные_оценки!A28</f>
        <v>42268</v>
      </c>
      <c r="B28" s="80">
        <f>Точечные_интервальные_оценки!B28</f>
        <v>-4.7703797957211184E-2</v>
      </c>
      <c r="C28" s="16">
        <f>Точечные_интервальные_оценки!D28</f>
        <v>-7.2202479734870201E-3</v>
      </c>
      <c r="D28" s="16">
        <f>Точечные_интервальные_оценки!F28</f>
        <v>-7.1227509288367755E-2</v>
      </c>
      <c r="E28" s="16"/>
      <c r="G28" s="76">
        <f t="shared" si="1"/>
        <v>3.2674203217647163E-2</v>
      </c>
      <c r="H28" s="76">
        <f t="shared" si="0"/>
        <v>5.1818166816045605E-2</v>
      </c>
      <c r="I28" s="76"/>
      <c r="O28" s="12" t="s">
        <v>141</v>
      </c>
      <c r="P28" s="12">
        <v>0</v>
      </c>
      <c r="Q28" s="97">
        <v>1</v>
      </c>
    </row>
    <row r="29" spans="1:17" x14ac:dyDescent="0.3">
      <c r="A29" s="17">
        <f>Точечные_интервальные_оценки!A29</f>
        <v>42275</v>
      </c>
      <c r="B29" s="80">
        <f>Точечные_интервальные_оценки!B29</f>
        <v>-2.023594592083627E-2</v>
      </c>
      <c r="C29" s="16">
        <f>Точечные_интервальные_оценки!D29</f>
        <v>-2.5689486115311012E-2</v>
      </c>
      <c r="D29" s="16">
        <f>Точечные_интервальные_оценки!F29</f>
        <v>-1.6067998971819625E-2</v>
      </c>
      <c r="E29" s="16"/>
      <c r="F29" s="16"/>
      <c r="G29" s="76">
        <f t="shared" si="1"/>
        <v>5.1818166816045605E-2</v>
      </c>
      <c r="H29" s="76">
        <f t="shared" si="0"/>
        <v>7.0962130414444047E-2</v>
      </c>
      <c r="I29" s="76"/>
    </row>
    <row r="30" spans="1:17" x14ac:dyDescent="0.3">
      <c r="A30" s="17">
        <f>Точечные_интервальные_оценки!A30</f>
        <v>42289</v>
      </c>
      <c r="B30" s="80">
        <f>Точечные_интервальные_оценки!B30</f>
        <v>-1.5128881596300089E-2</v>
      </c>
      <c r="C30" s="16">
        <f>Точечные_интервальные_оценки!D30</f>
        <v>-1.1090686694158284E-2</v>
      </c>
      <c r="D30" s="16">
        <f>Точечные_интервальные_оценки!F30</f>
        <v>-5.2279390513210844E-2</v>
      </c>
      <c r="E30" s="16"/>
      <c r="F30" s="94"/>
      <c r="G30" s="76">
        <f t="shared" si="1"/>
        <v>7.0962130414444047E-2</v>
      </c>
      <c r="H30" s="93">
        <f t="shared" si="0"/>
        <v>9.0106094012842489E-2</v>
      </c>
      <c r="I30" s="76"/>
    </row>
    <row r="31" spans="1:17" x14ac:dyDescent="0.3">
      <c r="A31" s="17">
        <f>Точечные_интервальные_оценки!A31</f>
        <v>42296</v>
      </c>
      <c r="B31" s="80">
        <f>Точечные_интервальные_оценки!B31</f>
        <v>1.7528402843591095E-2</v>
      </c>
      <c r="C31" s="16">
        <f>Точечные_интервальные_оценки!D31</f>
        <v>4.0078223567410524E-2</v>
      </c>
      <c r="D31" s="16">
        <f>Точечные_интервальные_оценки!F31</f>
        <v>3.9455514419913608E-4</v>
      </c>
      <c r="E31" s="16"/>
      <c r="F31" s="16"/>
      <c r="G31" s="76"/>
      <c r="H31" s="76"/>
      <c r="I31" s="76"/>
    </row>
    <row r="32" spans="1:17" ht="15" thickBot="1" x14ac:dyDescent="0.35">
      <c r="A32" s="17">
        <f>Точечные_интервальные_оценки!A32</f>
        <v>42303</v>
      </c>
      <c r="B32" s="80">
        <f>Точечные_интервальные_оценки!B32</f>
        <v>-1.5092348045709806E-2</v>
      </c>
      <c r="C32" s="16">
        <f>Точечные_интервальные_оценки!D32</f>
        <v>-5.5059777183027431E-2</v>
      </c>
      <c r="D32" s="16">
        <f>Точечные_интервальные_оценки!F32</f>
        <v>1.798328369333033E-2</v>
      </c>
      <c r="E32" s="16"/>
      <c r="F32" s="16"/>
    </row>
    <row r="33" spans="1:27" ht="15" thickBot="1" x14ac:dyDescent="0.35">
      <c r="A33" s="17">
        <f>Точечные_интервальные_оценки!A33</f>
        <v>42310</v>
      </c>
      <c r="B33" s="80">
        <f>Точечные_интервальные_оценки!B33</f>
        <v>5.675281659244942E-2</v>
      </c>
      <c r="C33" s="16">
        <f>Точечные_интервальные_оценки!D33</f>
        <v>1.1257154524634468E-2</v>
      </c>
      <c r="D33" s="16">
        <f>Точечные_интервальные_оценки!F33</f>
        <v>2.5438877756947656E-2</v>
      </c>
      <c r="E33" s="16"/>
      <c r="G33" s="107" t="s">
        <v>162</v>
      </c>
      <c r="H33" s="106">
        <f>0.99</f>
        <v>0.99</v>
      </c>
    </row>
    <row r="34" spans="1:27" x14ac:dyDescent="0.3">
      <c r="A34" s="17">
        <f>Точечные_интервальные_оценки!A34</f>
        <v>42317</v>
      </c>
      <c r="B34" s="80">
        <f>Точечные_интервальные_оценки!B34</f>
        <v>-3.6580523362737878E-2</v>
      </c>
      <c r="C34" s="16">
        <f>Точечные_интервальные_оценки!D34</f>
        <v>-6.5534041379072816E-2</v>
      </c>
      <c r="D34" s="16">
        <f>Точечные_интервальные_оценки!F34</f>
        <v>-1.5415663542059865E-2</v>
      </c>
      <c r="E34" s="16"/>
    </row>
    <row r="35" spans="1:27" ht="15" thickBot="1" x14ac:dyDescent="0.35">
      <c r="A35" s="17">
        <f>Точечные_интервальные_оценки!A35</f>
        <v>42324</v>
      </c>
      <c r="B35" s="80">
        <f>Точечные_интервальные_оценки!B35</f>
        <v>4.1882534780169289E-2</v>
      </c>
      <c r="C35" s="16">
        <f>Точечные_интервальные_оценки!D35</f>
        <v>1.9724505347778573E-2</v>
      </c>
      <c r="D35" s="16">
        <f>Точечные_интервальные_оценки!F35</f>
        <v>4.5735106774836679E-2</v>
      </c>
      <c r="E35" s="16"/>
    </row>
    <row r="36" spans="1:27" x14ac:dyDescent="0.3">
      <c r="A36" s="17">
        <f>Точечные_интервальные_оценки!A36</f>
        <v>42331</v>
      </c>
      <c r="B36" s="80">
        <f>Точечные_интервальные_оценки!B36</f>
        <v>-3.7718340779398687E-2</v>
      </c>
      <c r="C36" s="16">
        <f>Точечные_интервальные_оценки!D36</f>
        <v>-1.5748356968139282E-2</v>
      </c>
      <c r="D36" s="16">
        <f>Точечные_интервальные_оценки!F36</f>
        <v>-1.737245686671458E-2</v>
      </c>
      <c r="E36" s="16"/>
      <c r="G36" s="82" t="s">
        <v>144</v>
      </c>
      <c r="H36" s="98" t="s">
        <v>145</v>
      </c>
      <c r="I36" s="98" t="s">
        <v>146</v>
      </c>
      <c r="J36" s="98" t="s">
        <v>147</v>
      </c>
      <c r="K36" s="98" t="s">
        <v>148</v>
      </c>
      <c r="L36" s="98" t="s">
        <v>149</v>
      </c>
      <c r="M36" s="98" t="s">
        <v>150</v>
      </c>
      <c r="N36" s="98" t="s">
        <v>151</v>
      </c>
      <c r="O36" s="105" t="s">
        <v>165</v>
      </c>
      <c r="Q36" s="103" t="s">
        <v>152</v>
      </c>
      <c r="R36" s="104" t="s">
        <v>153</v>
      </c>
      <c r="S36" s="104" t="s">
        <v>146</v>
      </c>
      <c r="T36" s="104" t="s">
        <v>110</v>
      </c>
      <c r="U36" s="104" t="s">
        <v>154</v>
      </c>
      <c r="V36" s="104" t="s">
        <v>155</v>
      </c>
      <c r="W36" s="104" t="s">
        <v>156</v>
      </c>
      <c r="X36" s="104" t="s">
        <v>157</v>
      </c>
      <c r="Y36" s="104" t="s">
        <v>158</v>
      </c>
      <c r="Z36" s="104" t="s">
        <v>159</v>
      </c>
      <c r="AA36" s="105" t="s">
        <v>160</v>
      </c>
    </row>
    <row r="37" spans="1:27" x14ac:dyDescent="0.3">
      <c r="A37" s="17">
        <f>Точечные_интервальные_оценки!A37</f>
        <v>42338</v>
      </c>
      <c r="B37" s="80">
        <f>Точечные_интервальные_оценки!B37</f>
        <v>-7.6782962603024696E-2</v>
      </c>
      <c r="C37" s="16">
        <f>Точечные_интервальные_оценки!D37</f>
        <v>0</v>
      </c>
      <c r="D37" s="16">
        <f>Точечные_интервальные_оценки!F37</f>
        <v>-6.4488808229604358E-2</v>
      </c>
      <c r="E37" s="16"/>
      <c r="G37" s="99">
        <f>G22</f>
        <v>-8.2189578372743474E-2</v>
      </c>
      <c r="H37" s="78">
        <f>H22</f>
        <v>-6.3045614774345032E-2</v>
      </c>
      <c r="I37" s="78">
        <f xml:space="preserve"> (H37 + G37) / 2</f>
        <v>-7.2617596573544246E-2</v>
      </c>
      <c r="J37" s="78">
        <f>P19</f>
        <v>11</v>
      </c>
      <c r="K37" s="78">
        <f xml:space="preserve"> Q19 * 100 / 100</f>
        <v>4.9107142857142856E-2</v>
      </c>
      <c r="L37" s="78">
        <f xml:space="preserve"> (J37) / ( (H37 - G37) * $I$14)</f>
        <v>2.5651502419933085</v>
      </c>
      <c r="M37" s="78">
        <f>_xlfn.NORM.DIST(I37,$I$2,$I$6,0)</f>
        <v>1.1223297958600162</v>
      </c>
      <c r="N37" s="78">
        <f>_xlfn.NORM.DIST(I37,$I$2,$I$6,1)</f>
        <v>1.573045760867238E-2</v>
      </c>
      <c r="O37" s="100">
        <f xml:space="preserve"> K37 - N37</f>
        <v>3.3376685248470477E-2</v>
      </c>
      <c r="Q37" s="99">
        <f t="shared" ref="Q37:Q45" si="2">G37</f>
        <v>-8.2189578372743474E-2</v>
      </c>
      <c r="R37" s="78">
        <f t="shared" ref="R37:R45" si="3">H37</f>
        <v>-6.3045614774345032E-2</v>
      </c>
      <c r="S37" s="78">
        <f t="shared" ref="S37:S45" si="4">I37</f>
        <v>-7.2617596573544246E-2</v>
      </c>
      <c r="T37" s="78">
        <f>J37</f>
        <v>11</v>
      </c>
      <c r="U37" s="78">
        <f>_xlfn.NORM.DIST(R37,$I$2,$I$6,1)</f>
        <v>3.0131332390169612E-2</v>
      </c>
      <c r="V37" s="78">
        <f>_xlfn.NORM.DIST(Q37,$I$2,$I$6,1)</f>
        <v>7.6854441730110886E-3</v>
      </c>
      <c r="W37" s="78">
        <f xml:space="preserve"> U37 - V37</f>
        <v>2.2445888217158524E-2</v>
      </c>
      <c r="X37" s="78">
        <f>W37*$I$14</f>
        <v>5.027878960643509</v>
      </c>
      <c r="Y37" s="78">
        <f>X37 - T37</f>
        <v>-5.972121039356491</v>
      </c>
      <c r="Z37" s="78">
        <f>Y37*Y37</f>
        <v>35.666229708724451</v>
      </c>
      <c r="AA37" s="100">
        <f xml:space="preserve"> Z37 / X37</f>
        <v>7.0936929842399383</v>
      </c>
    </row>
    <row r="38" spans="1:27" x14ac:dyDescent="0.3">
      <c r="A38" s="17">
        <f>Точечные_интервальные_оценки!A38</f>
        <v>42345</v>
      </c>
      <c r="B38" s="80">
        <f>Точечные_интервальные_оценки!B38</f>
        <v>-6.4308903302904025E-3</v>
      </c>
      <c r="C38" s="16">
        <f>Точечные_интервальные_оценки!D38</f>
        <v>-1.1976191046715762E-2</v>
      </c>
      <c r="D38" s="16">
        <f>Точечные_интервальные_оценки!F38</f>
        <v>-2.6598384469647317E-2</v>
      </c>
      <c r="E38" s="16"/>
      <c r="G38" s="99">
        <f t="shared" ref="G38:H45" si="5">G23</f>
        <v>-6.3045614774345032E-2</v>
      </c>
      <c r="H38" s="78">
        <f t="shared" si="5"/>
        <v>-4.390165117594659E-2</v>
      </c>
      <c r="I38" s="78">
        <f t="shared" ref="I38:I45" si="6" xml:space="preserve"> (H38 + G38) / 2</f>
        <v>-5.3473632975145811E-2</v>
      </c>
      <c r="J38" s="78">
        <f t="shared" ref="J38:J45" si="7">P20</f>
        <v>11</v>
      </c>
      <c r="K38" s="78">
        <f t="shared" ref="K38:K45" si="8" xml:space="preserve"> Q20 * 100 / 100</f>
        <v>9.8214285714285712E-2</v>
      </c>
      <c r="L38" s="78">
        <f t="shared" ref="L38:L43" si="9" xml:space="preserve"> (J38) / ( (H38 - G38) * $I$14)</f>
        <v>2.5651502419933085</v>
      </c>
      <c r="M38" s="78">
        <f t="shared" ref="M38:M45" si="10">_xlfn.NORM.DIST(I38,$I$2,$I$6,0)</f>
        <v>3.1228253646979707</v>
      </c>
      <c r="N38" s="78">
        <f t="shared" ref="N38:N45" si="11">_xlfn.NORM.DIST(I38,$I$2,$I$6,1)</f>
        <v>5.4077636754547374E-2</v>
      </c>
      <c r="O38" s="100">
        <f t="shared" ref="O38:O45" si="12" xml:space="preserve"> K38 - N38</f>
        <v>4.4136648959738338E-2</v>
      </c>
      <c r="Q38" s="99">
        <f t="shared" si="2"/>
        <v>-6.3045614774345032E-2</v>
      </c>
      <c r="R38" s="78">
        <f t="shared" si="3"/>
        <v>-4.390165117594659E-2</v>
      </c>
      <c r="S38" s="78">
        <f t="shared" si="4"/>
        <v>-5.3473632975145811E-2</v>
      </c>
      <c r="T38" s="78">
        <f t="shared" ref="T38:T45" si="13">J38</f>
        <v>11</v>
      </c>
      <c r="U38" s="78">
        <f t="shared" ref="U38:U45" si="14">_xlfn.NORM.DIST(R38,$I$2,$I$6,1)</f>
        <v>9.1066959564097563E-2</v>
      </c>
      <c r="V38" s="78">
        <f t="shared" ref="V38:V45" si="15">_xlfn.NORM.DIST(Q38,$I$2,$I$6,1)</f>
        <v>3.0131332390169612E-2</v>
      </c>
      <c r="W38" s="78">
        <f t="shared" ref="W38:W45" si="16" xml:space="preserve"> U38 - V38</f>
        <v>6.0935627173927948E-2</v>
      </c>
      <c r="X38" s="78">
        <f t="shared" ref="X38:X45" si="17">W38*$I$14</f>
        <v>13.649580486959859</v>
      </c>
      <c r="Y38" s="78">
        <f t="shared" ref="Y38:Y45" si="18">X38 - T38</f>
        <v>2.6495804869598594</v>
      </c>
      <c r="Z38" s="78">
        <f t="shared" ref="Z38:Z45" si="19">Y38*Y38</f>
        <v>7.0202767568784452</v>
      </c>
      <c r="AA38" s="100">
        <f t="shared" ref="AA38:AA45" si="20" xml:space="preserve"> Z38 / X38</f>
        <v>0.51432179645266562</v>
      </c>
    </row>
    <row r="39" spans="1:27" x14ac:dyDescent="0.3">
      <c r="A39" s="17">
        <f>Точечные_интервальные_оценки!A39</f>
        <v>42352</v>
      </c>
      <c r="B39" s="80">
        <f>Точечные_интервальные_оценки!B39</f>
        <v>-2.2839491969822791E-2</v>
      </c>
      <c r="C39" s="16">
        <f>Точечные_интервальные_оценки!D39</f>
        <v>0</v>
      </c>
      <c r="D39" s="16">
        <f>Точечные_интервальные_оценки!F39</f>
        <v>2.3810648693718607E-2</v>
      </c>
      <c r="E39" s="16"/>
      <c r="G39" s="99">
        <f t="shared" si="5"/>
        <v>-4.390165117594659E-2</v>
      </c>
      <c r="H39" s="78">
        <f t="shared" si="5"/>
        <v>-2.4757687577548152E-2</v>
      </c>
      <c r="I39" s="78">
        <f t="shared" si="6"/>
        <v>-3.432966937674737E-2</v>
      </c>
      <c r="J39" s="78">
        <f t="shared" si="7"/>
        <v>19</v>
      </c>
      <c r="K39" s="78">
        <f t="shared" si="8"/>
        <v>0.18303571428571427</v>
      </c>
      <c r="L39" s="78">
        <f t="shared" si="9"/>
        <v>4.4307140543520793</v>
      </c>
      <c r="M39" s="78">
        <f t="shared" si="10"/>
        <v>6.45866200872545</v>
      </c>
      <c r="N39" s="78">
        <f t="shared" si="11"/>
        <v>0.14414356658159852</v>
      </c>
      <c r="O39" s="100">
        <f t="shared" si="12"/>
        <v>3.8892147704115754E-2</v>
      </c>
      <c r="Q39" s="99">
        <f t="shared" si="2"/>
        <v>-4.390165117594659E-2</v>
      </c>
      <c r="R39" s="78">
        <f t="shared" si="3"/>
        <v>-2.4757687577548152E-2</v>
      </c>
      <c r="S39" s="78">
        <f t="shared" si="4"/>
        <v>-3.432966937674737E-2</v>
      </c>
      <c r="T39" s="78">
        <f t="shared" si="13"/>
        <v>19</v>
      </c>
      <c r="U39" s="78">
        <f t="shared" si="14"/>
        <v>0.21489240937726148</v>
      </c>
      <c r="V39" s="78">
        <f t="shared" si="15"/>
        <v>9.1066959564097563E-2</v>
      </c>
      <c r="W39" s="78">
        <f t="shared" si="16"/>
        <v>0.12382544981316392</v>
      </c>
      <c r="X39" s="78">
        <f t="shared" si="17"/>
        <v>27.736900758148717</v>
      </c>
      <c r="Y39" s="78">
        <f t="shared" si="18"/>
        <v>8.7369007581487175</v>
      </c>
      <c r="Z39" s="78">
        <f t="shared" si="19"/>
        <v>76.333434857739633</v>
      </c>
      <c r="AA39" s="100">
        <f t="shared" si="20"/>
        <v>2.7520535016989571</v>
      </c>
    </row>
    <row r="40" spans="1:27" x14ac:dyDescent="0.3">
      <c r="A40" s="17">
        <f>Точечные_интервальные_оценки!A40</f>
        <v>42359</v>
      </c>
      <c r="B40" s="80">
        <f>Точечные_интервальные_оценки!B40</f>
        <v>2.8949818104388316E-2</v>
      </c>
      <c r="C40" s="16">
        <f>Точечные_интервальные_оценки!D40</f>
        <v>-1.6194685919980606E-2</v>
      </c>
      <c r="D40" s="16">
        <f>Точечные_интервальные_оценки!F40</f>
        <v>-1.9938229710110462E-2</v>
      </c>
      <c r="E40" s="16"/>
      <c r="G40" s="99">
        <f t="shared" si="5"/>
        <v>-2.4757687577548152E-2</v>
      </c>
      <c r="H40" s="78">
        <f t="shared" si="5"/>
        <v>-5.6137239791497137E-3</v>
      </c>
      <c r="I40" s="78">
        <f t="shared" si="6"/>
        <v>-1.5185705778348933E-2</v>
      </c>
      <c r="J40" s="78">
        <f t="shared" si="7"/>
        <v>48</v>
      </c>
      <c r="K40" s="78">
        <f t="shared" si="8"/>
        <v>0.39732142857142855</v>
      </c>
      <c r="L40" s="78">
        <f t="shared" si="9"/>
        <v>11.193382874152622</v>
      </c>
      <c r="M40" s="78">
        <f t="shared" si="10"/>
        <v>9.9289899663020673</v>
      </c>
      <c r="N40" s="78">
        <f t="shared" si="11"/>
        <v>0.30249669784843036</v>
      </c>
      <c r="O40" s="100">
        <f t="shared" si="12"/>
        <v>9.4824730722998185E-2</v>
      </c>
      <c r="Q40" s="99">
        <f t="shared" si="2"/>
        <v>-2.4757687577548152E-2</v>
      </c>
      <c r="R40" s="78">
        <f t="shared" si="3"/>
        <v>-5.6137239791497137E-3</v>
      </c>
      <c r="S40" s="78">
        <f t="shared" si="4"/>
        <v>-1.5185705778348933E-2</v>
      </c>
      <c r="T40" s="78">
        <f t="shared" si="13"/>
        <v>48</v>
      </c>
      <c r="U40" s="78">
        <f t="shared" si="14"/>
        <v>0.40326444376579468</v>
      </c>
      <c r="V40" s="78">
        <f t="shared" si="15"/>
        <v>0.21489240937726148</v>
      </c>
      <c r="W40" s="78">
        <f t="shared" si="16"/>
        <v>0.1883720343885332</v>
      </c>
      <c r="X40" s="78">
        <f t="shared" si="17"/>
        <v>42.195335703031439</v>
      </c>
      <c r="Y40" s="78">
        <f t="shared" si="18"/>
        <v>-5.8046642969685607</v>
      </c>
      <c r="Z40" s="78">
        <f t="shared" si="19"/>
        <v>33.694127600501517</v>
      </c>
      <c r="AA40" s="100">
        <f t="shared" si="20"/>
        <v>0.79852730258242333</v>
      </c>
    </row>
    <row r="41" spans="1:27" x14ac:dyDescent="0.3">
      <c r="A41" s="17">
        <f>Точечные_интервальные_оценки!A41</f>
        <v>42366</v>
      </c>
      <c r="B41" s="80">
        <f>Точечные_интервальные_оценки!B41</f>
        <v>1.8110105759223297E-2</v>
      </c>
      <c r="C41" s="16">
        <f>Точечные_интервальные_оценки!D41</f>
        <v>2.0202707317519469E-2</v>
      </c>
      <c r="D41" s="16">
        <f>Точечные_интервальные_оценки!F41</f>
        <v>2.9858945996858319E-2</v>
      </c>
      <c r="E41" s="16"/>
      <c r="G41" s="99">
        <f t="shared" si="5"/>
        <v>-5.6137239791497137E-3</v>
      </c>
      <c r="H41" s="78">
        <f t="shared" si="5"/>
        <v>1.3530239619248725E-2</v>
      </c>
      <c r="I41" s="78">
        <f t="shared" si="6"/>
        <v>3.9582578200495055E-3</v>
      </c>
      <c r="J41" s="78">
        <f t="shared" si="7"/>
        <v>52</v>
      </c>
      <c r="K41" s="78">
        <f t="shared" si="8"/>
        <v>0.6294642857142857</v>
      </c>
      <c r="L41" s="78">
        <f t="shared" si="9"/>
        <v>12.126164780332006</v>
      </c>
      <c r="M41" s="78">
        <f t="shared" si="10"/>
        <v>11.345803039881822</v>
      </c>
      <c r="N41" s="78">
        <f t="shared" si="11"/>
        <v>0.51093775741544101</v>
      </c>
      <c r="O41" s="100">
        <f t="shared" si="12"/>
        <v>0.11852652829884469</v>
      </c>
      <c r="Q41" s="99">
        <f t="shared" si="2"/>
        <v>-5.6137239791497137E-3</v>
      </c>
      <c r="R41" s="78">
        <f t="shared" si="3"/>
        <v>1.3530239619248725E-2</v>
      </c>
      <c r="S41" s="78">
        <f t="shared" si="4"/>
        <v>3.9582578200495055E-3</v>
      </c>
      <c r="T41" s="78">
        <f t="shared" si="13"/>
        <v>52</v>
      </c>
      <c r="U41" s="78">
        <f t="shared" si="14"/>
        <v>0.61781495769778028</v>
      </c>
      <c r="V41" s="78">
        <f t="shared" si="15"/>
        <v>0.40326444376579468</v>
      </c>
      <c r="W41" s="78">
        <f t="shared" si="16"/>
        <v>0.2145505139319856</v>
      </c>
      <c r="X41" s="78">
        <f t="shared" si="17"/>
        <v>48.059315120764772</v>
      </c>
      <c r="Y41" s="78">
        <f t="shared" si="18"/>
        <v>-3.9406848792352278</v>
      </c>
      <c r="Z41" s="78">
        <f t="shared" si="19"/>
        <v>15.528997317433163</v>
      </c>
      <c r="AA41" s="100">
        <f t="shared" si="20"/>
        <v>0.32312148598895907</v>
      </c>
    </row>
    <row r="42" spans="1:27" x14ac:dyDescent="0.3">
      <c r="A42" s="17">
        <f>Точечные_интервальные_оценки!A42</f>
        <v>42373</v>
      </c>
      <c r="B42" s="80">
        <f>Точечные_интервальные_оценки!B42</f>
        <v>-5.0505157860685915E-3</v>
      </c>
      <c r="C42" s="16">
        <f>Точечные_интервальные_оценки!D42</f>
        <v>1.1928570865273812E-2</v>
      </c>
      <c r="D42" s="16">
        <f>Точечные_интервальные_оценки!F42</f>
        <v>-3.362012461734606E-3</v>
      </c>
      <c r="E42" s="16"/>
      <c r="G42" s="99">
        <f t="shared" si="5"/>
        <v>1.3530239619248725E-2</v>
      </c>
      <c r="H42" s="78">
        <f t="shared" si="5"/>
        <v>3.2674203217647163E-2</v>
      </c>
      <c r="I42" s="78">
        <f t="shared" si="6"/>
        <v>2.3102221418447942E-2</v>
      </c>
      <c r="J42" s="78">
        <f t="shared" si="7"/>
        <v>43</v>
      </c>
      <c r="K42" s="78">
        <f t="shared" si="8"/>
        <v>0.8214285714285714</v>
      </c>
      <c r="L42" s="78">
        <f t="shared" si="9"/>
        <v>10.027405491428389</v>
      </c>
      <c r="M42" s="78">
        <f t="shared" si="10"/>
        <v>9.6368048096142207</v>
      </c>
      <c r="N42" s="78">
        <f t="shared" si="11"/>
        <v>0.71636402148786016</v>
      </c>
      <c r="O42" s="100">
        <f t="shared" si="12"/>
        <v>0.10506454994071124</v>
      </c>
      <c r="Q42" s="99">
        <f t="shared" si="2"/>
        <v>1.3530239619248725E-2</v>
      </c>
      <c r="R42" s="78">
        <f t="shared" si="3"/>
        <v>3.2674203217647163E-2</v>
      </c>
      <c r="S42" s="78">
        <f t="shared" si="4"/>
        <v>2.3102221418447942E-2</v>
      </c>
      <c r="T42" s="78">
        <f t="shared" si="13"/>
        <v>43</v>
      </c>
      <c r="U42" s="78">
        <f t="shared" si="14"/>
        <v>0.8007772015878547</v>
      </c>
      <c r="V42" s="78">
        <f t="shared" si="15"/>
        <v>0.61781495769778028</v>
      </c>
      <c r="W42" s="78">
        <f t="shared" si="16"/>
        <v>0.18296224389007443</v>
      </c>
      <c r="X42" s="78">
        <f t="shared" si="17"/>
        <v>40.983542631376672</v>
      </c>
      <c r="Y42" s="78">
        <f t="shared" si="18"/>
        <v>-2.0164573686233283</v>
      </c>
      <c r="Z42" s="78">
        <f t="shared" si="19"/>
        <v>4.0661003194753169</v>
      </c>
      <c r="AA42" s="100">
        <f t="shared" si="20"/>
        <v>9.9213002547084428E-2</v>
      </c>
    </row>
    <row r="43" spans="1:27" x14ac:dyDescent="0.3">
      <c r="A43" s="17">
        <f>Точечные_интервальные_оценки!A43</f>
        <v>42401</v>
      </c>
      <c r="B43" s="80">
        <f>Точечные_интервальные_оценки!B43</f>
        <v>-1.25955580876175E-2</v>
      </c>
      <c r="C43" s="16">
        <f>Точечные_интервальные_оценки!D43</f>
        <v>8.0972102326193028E-3</v>
      </c>
      <c r="D43" s="16">
        <f>Точечные_интервальные_оценки!F43</f>
        <v>3.2854940671520165E-2</v>
      </c>
      <c r="E43" s="16"/>
      <c r="G43" s="99">
        <f t="shared" si="5"/>
        <v>3.2674203217647163E-2</v>
      </c>
      <c r="H43" s="78">
        <f t="shared" si="5"/>
        <v>5.1818166816045605E-2</v>
      </c>
      <c r="I43" s="78">
        <f t="shared" si="6"/>
        <v>4.2246185016846384E-2</v>
      </c>
      <c r="J43" s="78">
        <f t="shared" si="7"/>
        <v>19</v>
      </c>
      <c r="K43" s="78">
        <f t="shared" si="8"/>
        <v>0.90625</v>
      </c>
      <c r="L43" s="78">
        <f t="shared" si="9"/>
        <v>4.4307140543520784</v>
      </c>
      <c r="M43" s="78">
        <f t="shared" si="10"/>
        <v>6.0841307607492414</v>
      </c>
      <c r="N43" s="78">
        <f t="shared" si="11"/>
        <v>0.86794453664695359</v>
      </c>
      <c r="O43" s="100">
        <f t="shared" si="12"/>
        <v>3.8305463353046409E-2</v>
      </c>
      <c r="Q43" s="99">
        <f t="shared" si="2"/>
        <v>3.2674203217647163E-2</v>
      </c>
      <c r="R43" s="78">
        <f t="shared" si="3"/>
        <v>5.1818166816045605E-2</v>
      </c>
      <c r="S43" s="78">
        <f t="shared" si="4"/>
        <v>4.2246185016846384E-2</v>
      </c>
      <c r="T43" s="78">
        <f t="shared" si="13"/>
        <v>19</v>
      </c>
      <c r="U43" s="78">
        <f t="shared" si="14"/>
        <v>0.91759184803060512</v>
      </c>
      <c r="V43" s="78">
        <f t="shared" si="15"/>
        <v>0.8007772015878547</v>
      </c>
      <c r="W43" s="78">
        <f t="shared" si="16"/>
        <v>0.11681464644275041</v>
      </c>
      <c r="X43" s="78">
        <f t="shared" si="17"/>
        <v>26.166480803176093</v>
      </c>
      <c r="Y43" s="78">
        <f t="shared" si="18"/>
        <v>7.1664808031760927</v>
      </c>
      <c r="Z43" s="78">
        <f t="shared" si="19"/>
        <v>51.358447102291457</v>
      </c>
      <c r="AA43" s="100">
        <f t="shared" si="20"/>
        <v>1.9627571429497526</v>
      </c>
    </row>
    <row r="44" spans="1:27" x14ac:dyDescent="0.3">
      <c r="A44" s="17">
        <f>Точечные_интервальные_оценки!A44</f>
        <v>42408</v>
      </c>
      <c r="B44" s="80">
        <f>Точечные_интервальные_оценки!B44</f>
        <v>-2.720844987290786E-2</v>
      </c>
      <c r="C44" s="16">
        <f>Точечные_интервальные_оценки!D44</f>
        <v>-1.2170535620255179E-2</v>
      </c>
      <c r="D44" s="16">
        <f>Точечные_интервальные_оценки!F44</f>
        <v>-3.929885508037205E-2</v>
      </c>
      <c r="E44" s="16"/>
      <c r="F44" s="16"/>
      <c r="G44" s="99">
        <f t="shared" si="5"/>
        <v>5.1818166816045605E-2</v>
      </c>
      <c r="H44" s="78">
        <f t="shared" si="5"/>
        <v>7.0962130414444047E-2</v>
      </c>
      <c r="I44" s="78">
        <f t="shared" si="6"/>
        <v>6.1390148615244826E-2</v>
      </c>
      <c r="J44" s="78">
        <f t="shared" si="7"/>
        <v>11</v>
      </c>
      <c r="K44" s="78">
        <f t="shared" si="8"/>
        <v>0.9553571428571429</v>
      </c>
      <c r="L44" s="78">
        <f xml:space="preserve"> (J44) / ( (H44 - G44) * $I$14)</f>
        <v>2.5651502419933085</v>
      </c>
      <c r="M44" s="78">
        <f t="shared" si="10"/>
        <v>2.8551680194447715</v>
      </c>
      <c r="N44" s="78">
        <f t="shared" si="11"/>
        <v>0.95168150809031371</v>
      </c>
      <c r="O44" s="100">
        <f t="shared" si="12"/>
        <v>3.6756347668291944E-3</v>
      </c>
      <c r="Q44" s="99">
        <f t="shared" si="2"/>
        <v>5.1818166816045605E-2</v>
      </c>
      <c r="R44" s="78">
        <f t="shared" si="3"/>
        <v>7.0962130414444047E-2</v>
      </c>
      <c r="S44" s="78">
        <f t="shared" si="4"/>
        <v>6.1390148615244826E-2</v>
      </c>
      <c r="T44" s="78">
        <f t="shared" si="13"/>
        <v>11</v>
      </c>
      <c r="U44" s="78">
        <f t="shared" si="14"/>
        <v>0.97342545491237942</v>
      </c>
      <c r="V44" s="78">
        <f t="shared" si="15"/>
        <v>0.91759184803060512</v>
      </c>
      <c r="W44" s="78">
        <f t="shared" si="16"/>
        <v>5.58336068817743E-2</v>
      </c>
      <c r="X44" s="78">
        <f t="shared" si="17"/>
        <v>12.506727941517443</v>
      </c>
      <c r="Y44" s="78">
        <f t="shared" si="18"/>
        <v>1.5067279415174433</v>
      </c>
      <c r="Z44" s="78">
        <f t="shared" si="19"/>
        <v>2.270229089749392</v>
      </c>
      <c r="AA44" s="100">
        <f t="shared" si="20"/>
        <v>0.18152062636727867</v>
      </c>
    </row>
    <row r="45" spans="1:27" ht="15" thickBot="1" x14ac:dyDescent="0.35">
      <c r="A45" s="17">
        <f>Точечные_интервальные_оценки!A45</f>
        <v>42415</v>
      </c>
      <c r="B45" s="80">
        <f>Точечные_интервальные_оценки!B45</f>
        <v>-2.860002205497322E-2</v>
      </c>
      <c r="C45" s="16">
        <f>Точечные_интервальные_оценки!D45</f>
        <v>0</v>
      </c>
      <c r="D45" s="16">
        <f>Точечные_интервальные_оценки!F45</f>
        <v>2.2825787858857461E-2</v>
      </c>
      <c r="E45" s="16"/>
      <c r="F45" s="16"/>
      <c r="G45" s="84">
        <f t="shared" si="5"/>
        <v>7.0962130414444047E-2</v>
      </c>
      <c r="H45" s="101">
        <f t="shared" si="5"/>
        <v>9.0106094012842489E-2</v>
      </c>
      <c r="I45" s="101">
        <f t="shared" si="6"/>
        <v>8.0534112213643261E-2</v>
      </c>
      <c r="J45" s="101">
        <f t="shared" si="7"/>
        <v>10</v>
      </c>
      <c r="K45" s="101">
        <f t="shared" si="8"/>
        <v>1</v>
      </c>
      <c r="L45" s="101">
        <f xml:space="preserve"> (J45) / ( (H45 - G45) * $I$14)</f>
        <v>2.3319547654484625</v>
      </c>
      <c r="M45" s="101">
        <f t="shared" si="10"/>
        <v>0.9959383500741894</v>
      </c>
      <c r="N45" s="101">
        <f t="shared" si="11"/>
        <v>0.98630920234470643</v>
      </c>
      <c r="O45" s="85">
        <f t="shared" si="12"/>
        <v>1.3690797655293574E-2</v>
      </c>
      <c r="Q45" s="84">
        <f t="shared" si="2"/>
        <v>7.0962130414444047E-2</v>
      </c>
      <c r="R45" s="101">
        <f t="shared" si="3"/>
        <v>9.0106094012842489E-2</v>
      </c>
      <c r="S45" s="101">
        <f t="shared" si="4"/>
        <v>8.0534112213643261E-2</v>
      </c>
      <c r="T45" s="101">
        <f t="shared" si="13"/>
        <v>10</v>
      </c>
      <c r="U45" s="101">
        <f t="shared" si="14"/>
        <v>0.99340062533866702</v>
      </c>
      <c r="V45" s="101">
        <f t="shared" si="15"/>
        <v>0.97342545491237942</v>
      </c>
      <c r="W45" s="101">
        <f t="shared" si="16"/>
        <v>1.9975170426287603E-2</v>
      </c>
      <c r="X45" s="101">
        <f t="shared" si="17"/>
        <v>4.474438175488423</v>
      </c>
      <c r="Y45" s="101">
        <f t="shared" si="18"/>
        <v>-5.525561824511577</v>
      </c>
      <c r="Z45" s="101">
        <f t="shared" si="19"/>
        <v>30.531833476499706</v>
      </c>
      <c r="AA45" s="85">
        <f t="shared" si="20"/>
        <v>6.8236127708182934</v>
      </c>
    </row>
    <row r="46" spans="1:27" x14ac:dyDescent="0.3">
      <c r="A46" s="17">
        <f>Точечные_интервальные_оценки!A46</f>
        <v>42422</v>
      </c>
      <c r="B46" s="80">
        <f>Точечные_интервальные_оценки!B46</f>
        <v>7.0704984632965475E-3</v>
      </c>
      <c r="C46" s="16">
        <f>Точечные_интервальные_оценки!D46</f>
        <v>-1.2320484388040624E-2</v>
      </c>
      <c r="D46" s="16">
        <f>Точечные_интервальные_оценки!F46</f>
        <v>2.2669422357358113E-2</v>
      </c>
      <c r="E46" s="16"/>
      <c r="F46" s="16"/>
      <c r="Y46" s="224" t="s">
        <v>164</v>
      </c>
      <c r="Z46" s="224"/>
      <c r="AA46" s="87">
        <f>SUM(AA37:AA45)</f>
        <v>20.548820613645354</v>
      </c>
    </row>
    <row r="47" spans="1:27" ht="15" thickBot="1" x14ac:dyDescent="0.35">
      <c r="A47" s="17">
        <f>Точечные_интервальные_оценки!A47</f>
        <v>42429</v>
      </c>
      <c r="B47" s="80">
        <f>Точечные_интервальные_оценки!B47</f>
        <v>8.7063564970749421E-2</v>
      </c>
      <c r="C47" s="16">
        <f>Точечные_интервальные_оценки!D47</f>
        <v>1.639380977567657E-2</v>
      </c>
      <c r="D47" s="16">
        <f>Точечные_интервальные_оценки!F47</f>
        <v>6.4748082658431225E-2</v>
      </c>
      <c r="E47" s="16"/>
      <c r="F47" s="16"/>
    </row>
    <row r="48" spans="1:27" ht="15" thickBot="1" x14ac:dyDescent="0.35">
      <c r="A48" s="17">
        <f>Точечные_интервальные_оценки!A48</f>
        <v>42436</v>
      </c>
      <c r="B48" s="80">
        <f>Точечные_интервальные_оценки!B48</f>
        <v>7.4349784875182116E-3</v>
      </c>
      <c r="C48" s="16">
        <f>Точечные_интервальные_оценки!D48</f>
        <v>7.4398290053859326E-2</v>
      </c>
      <c r="D48" s="16">
        <f>Точечные_интервальные_оценки!F48</f>
        <v>-2.1528533611009783E-3</v>
      </c>
      <c r="E48" s="16"/>
      <c r="F48" s="16"/>
      <c r="R48" s="206" t="s">
        <v>161</v>
      </c>
      <c r="S48" s="207"/>
      <c r="T48" s="208"/>
      <c r="U48" s="106">
        <f xml:space="preserve"> 9 - 1 - 2</f>
        <v>6</v>
      </c>
    </row>
    <row r="49" spans="1:24" ht="15" thickBot="1" x14ac:dyDescent="0.35">
      <c r="A49" s="17">
        <f>Точечные_интервальные_оценки!A49</f>
        <v>42443</v>
      </c>
      <c r="B49" s="80">
        <f>Точечные_интервальные_оценки!B49</f>
        <v>3.6367644170874791E-2</v>
      </c>
      <c r="C49" s="16">
        <f>Точечные_интервальные_оценки!D49</f>
        <v>-1.9048194970694474E-2</v>
      </c>
      <c r="D49" s="16">
        <f>Точечные_интервальные_оценки!F49</f>
        <v>4.5215511896447395E-2</v>
      </c>
      <c r="E49" s="16"/>
      <c r="F49" s="16"/>
      <c r="P49" s="81">
        <f>MAX(O37:O45)</f>
        <v>0.11852652829884469</v>
      </c>
    </row>
    <row r="50" spans="1:24" x14ac:dyDescent="0.3">
      <c r="A50" s="17">
        <f>Точечные_интервальные_оценки!A50</f>
        <v>42457</v>
      </c>
      <c r="B50" s="80">
        <f>Точечные_интервальные_оценки!B50</f>
        <v>2.0575397716455113E-2</v>
      </c>
      <c r="C50" s="16">
        <f>Точечные_интервальные_оценки!D50</f>
        <v>-2.8675799976666309E-2</v>
      </c>
      <c r="D50" s="16">
        <f>Точечные_интервальные_оценки!F50</f>
        <v>-8.906540816203113E-3</v>
      </c>
      <c r="E50" s="16"/>
      <c r="F50" s="16"/>
      <c r="R50" s="225" t="s">
        <v>163</v>
      </c>
      <c r="S50" s="226"/>
      <c r="T50" s="227"/>
      <c r="U50" s="39">
        <f>CHIINV(1-H33,U48)</f>
        <v>16.811893829770931</v>
      </c>
    </row>
    <row r="51" spans="1:24" x14ac:dyDescent="0.3">
      <c r="A51" s="17">
        <f>Точечные_интервальные_оценки!A51</f>
        <v>42478</v>
      </c>
      <c r="B51" s="80">
        <f>Точечные_интервальные_оценки!B51</f>
        <v>-1.576658103301733E-2</v>
      </c>
      <c r="C51" s="16">
        <f>Точечные_интервальные_оценки!D51</f>
        <v>6.8992871486951421E-2</v>
      </c>
      <c r="D51" s="16">
        <f>Точечные_интервальные_оценки!F51</f>
        <v>3.9096535827901333E-2</v>
      </c>
      <c r="E51" s="16"/>
      <c r="F51" s="16"/>
    </row>
    <row r="52" spans="1:24" ht="15" thickBot="1" x14ac:dyDescent="0.35">
      <c r="A52" s="17">
        <f>Точечные_интервальные_оценки!A52</f>
        <v>42492</v>
      </c>
      <c r="B52" s="80">
        <f>Точечные_интервальные_оценки!B52</f>
        <v>-6.3414843172889659E-2</v>
      </c>
      <c r="C52" s="16">
        <f>Точечные_интервальные_оценки!D52</f>
        <v>1.904819497069463E-2</v>
      </c>
      <c r="D52" s="16">
        <f>Точечные_интервальные_оценки!F52</f>
        <v>-6.472847270049388E-2</v>
      </c>
      <c r="E52" s="16"/>
      <c r="F52" s="16"/>
    </row>
    <row r="53" spans="1:24" ht="14.4" customHeight="1" x14ac:dyDescent="0.3">
      <c r="A53" s="17">
        <f>Точечные_интервальные_оценки!A53</f>
        <v>42499</v>
      </c>
      <c r="B53" s="80">
        <f>Точечные_интервальные_оценки!B53</f>
        <v>1.842299957677607E-2</v>
      </c>
      <c r="C53" s="16">
        <f>Точечные_интервальные_оценки!D53</f>
        <v>-6.309169193264721E-3</v>
      </c>
      <c r="D53" s="16">
        <f>Точечные_интервальные_оценки!F53</f>
        <v>-1.9489606383523234E-2</v>
      </c>
      <c r="E53" s="16"/>
      <c r="F53" s="16"/>
      <c r="R53" s="209" t="s">
        <v>167</v>
      </c>
      <c r="S53" s="210"/>
      <c r="T53" s="210"/>
      <c r="U53" s="210"/>
      <c r="V53" s="210"/>
      <c r="W53" s="210"/>
      <c r="X53" s="211"/>
    </row>
    <row r="54" spans="1:24" ht="20.25" customHeight="1" x14ac:dyDescent="0.3">
      <c r="A54" s="17">
        <f>Точечные_интервальные_оценки!A54</f>
        <v>42506</v>
      </c>
      <c r="B54" s="80">
        <f>Точечные_интервальные_оценки!B54</f>
        <v>-3.8944635297572923E-2</v>
      </c>
      <c r="C54" s="16">
        <f>Точечные_интервальные_оценки!D54</f>
        <v>-5.5298640196225754E-2</v>
      </c>
      <c r="D54" s="16">
        <f>Точечные_интервальные_оценки!F54</f>
        <v>6.1795345726469043E-3</v>
      </c>
      <c r="E54" s="16"/>
      <c r="F54" s="16"/>
      <c r="R54" s="212"/>
      <c r="S54" s="213"/>
      <c r="T54" s="213"/>
      <c r="U54" s="213"/>
      <c r="V54" s="213"/>
      <c r="W54" s="213"/>
      <c r="X54" s="214"/>
    </row>
    <row r="55" spans="1:24" ht="24.75" customHeight="1" thickBot="1" x14ac:dyDescent="0.35">
      <c r="A55" s="17">
        <f>Точечные_интервальные_оценки!A55</f>
        <v>42513</v>
      </c>
      <c r="B55" s="80">
        <f>Точечные_интервальные_оценки!B55</f>
        <v>-1.122706259378344E-2</v>
      </c>
      <c r="C55" s="16">
        <f>Точечные_интервальные_оценки!D55</f>
        <v>-1.0084119066625935E-2</v>
      </c>
      <c r="D55" s="16">
        <f>Точечные_интервальные_оценки!F55</f>
        <v>-1.2553438779043018E-2</v>
      </c>
      <c r="E55" s="16"/>
      <c r="F55" s="16"/>
      <c r="R55" s="215"/>
      <c r="S55" s="216"/>
      <c r="T55" s="216"/>
      <c r="U55" s="216"/>
      <c r="V55" s="216"/>
      <c r="W55" s="216"/>
      <c r="X55" s="217"/>
    </row>
    <row r="56" spans="1:24" ht="15" thickBot="1" x14ac:dyDescent="0.35">
      <c r="A56" s="17">
        <f>Точечные_интервальные_оценки!A56</f>
        <v>42520</v>
      </c>
      <c r="B56" s="80">
        <f>Точечные_интервальные_оценки!B56</f>
        <v>1.2820688429061469E-2</v>
      </c>
      <c r="C56" s="16">
        <f>Точечные_интервальные_оценки!D56</f>
        <v>-6.7796869853788038E-3</v>
      </c>
      <c r="D56" s="16">
        <f>Точечные_интервальные_оценки!F56</f>
        <v>-1.8415567250996086E-2</v>
      </c>
      <c r="E56" s="16"/>
      <c r="F56" s="16"/>
    </row>
    <row r="57" spans="1:24" ht="15" thickBot="1" x14ac:dyDescent="0.35">
      <c r="A57" s="17">
        <f>Точечные_интервальные_оценки!A57</f>
        <v>42527</v>
      </c>
      <c r="B57" s="80">
        <f>Точечные_интервальные_оценки!B57</f>
        <v>7.9302556759775645E-3</v>
      </c>
      <c r="C57" s="16">
        <f>Точечные_интервальные_оценки!D57</f>
        <v>-6.3178901621531558E-2</v>
      </c>
      <c r="D57" s="16">
        <f>Точечные_интервальные_оценки!F57</f>
        <v>7.0823337073727052E-2</v>
      </c>
      <c r="E57" s="16"/>
      <c r="F57" s="16"/>
      <c r="R57" s="279" t="s">
        <v>166</v>
      </c>
      <c r="S57" s="280"/>
      <c r="T57" s="281"/>
      <c r="U57" s="106">
        <f xml:space="preserve"> SQRT($I$14) * P49</f>
        <v>1.7739426405521714</v>
      </c>
    </row>
    <row r="58" spans="1:24" ht="15" thickBot="1" x14ac:dyDescent="0.35">
      <c r="A58" s="17">
        <f>Точечные_интервальные_оценки!A58</f>
        <v>42534</v>
      </c>
      <c r="B58" s="80">
        <f>Точечные_интервальные_оценки!B58</f>
        <v>2.665577506624698E-2</v>
      </c>
      <c r="C58" s="16">
        <f>Точечные_интервальные_оценки!D58</f>
        <v>1.4388737452099452E-2</v>
      </c>
      <c r="D58" s="16">
        <f>Точечные_интервальные_оценки!F58</f>
        <v>-5.2251824403311775E-2</v>
      </c>
      <c r="E58" s="16"/>
      <c r="F58" s="16"/>
    </row>
    <row r="59" spans="1:24" ht="15" thickBot="1" x14ac:dyDescent="0.35">
      <c r="A59" s="17">
        <f>Точечные_интервальные_оценки!A59</f>
        <v>42541</v>
      </c>
      <c r="B59" s="80">
        <f>Точечные_интервальные_оценки!B59</f>
        <v>1.8441683419326569E-3</v>
      </c>
      <c r="C59" s="16">
        <f>Точечные_интервальные_оценки!D59</f>
        <v>1.4184634991956381E-2</v>
      </c>
      <c r="D59" s="16">
        <f>Точечные_интервальные_оценки!F59</f>
        <v>3.9742353754743547E-2</v>
      </c>
      <c r="E59" s="16"/>
      <c r="F59" s="16"/>
      <c r="R59" s="232" t="s">
        <v>163</v>
      </c>
      <c r="S59" s="233"/>
      <c r="T59" s="233"/>
      <c r="U59" s="106">
        <f>1.035</f>
        <v>1.0349999999999999</v>
      </c>
    </row>
    <row r="60" spans="1:24" x14ac:dyDescent="0.3">
      <c r="A60" s="17">
        <f>Точечные_интервальные_оценки!A60</f>
        <v>42548</v>
      </c>
      <c r="B60" s="80">
        <f>Точечные_интервальные_оценки!B60</f>
        <v>1.7804624633506686E-2</v>
      </c>
      <c r="C60" s="16">
        <f>Точечные_интервальные_оценки!D60</f>
        <v>-2.4956731973867507E-2</v>
      </c>
      <c r="D60" s="16">
        <f>Точечные_интервальные_оценки!F60</f>
        <v>-3.6030665011516053E-3</v>
      </c>
      <c r="E60" s="16"/>
      <c r="F60" s="16"/>
    </row>
    <row r="61" spans="1:24" x14ac:dyDescent="0.3">
      <c r="A61" s="17">
        <f>Точечные_интервальные_оценки!A61</f>
        <v>42555</v>
      </c>
      <c r="B61" s="80">
        <f>Точечные_интервальные_оценки!B61</f>
        <v>-6.1265853002241064E-2</v>
      </c>
      <c r="C61" s="16">
        <f>Точечные_интервальные_оценки!D61</f>
        <v>2.4956731973867458E-2</v>
      </c>
      <c r="D61" s="16">
        <f>Точечные_интервальные_оценки!F61</f>
        <v>-2.2664290518726399E-2</v>
      </c>
      <c r="E61" s="16"/>
      <c r="F61" s="16"/>
    </row>
    <row r="62" spans="1:24" x14ac:dyDescent="0.3">
      <c r="A62" s="17">
        <f>Точечные_интервальные_оценки!A62</f>
        <v>42562</v>
      </c>
      <c r="B62" s="80">
        <f>Точечные_интервальные_оценки!B62</f>
        <v>4.3307677504709124E-2</v>
      </c>
      <c r="C62" s="16">
        <f>Точечные_интервальные_оценки!D62</f>
        <v>-3.5273405179682992E-3</v>
      </c>
      <c r="D62" s="16">
        <f>Точечные_интервальные_оценки!F62</f>
        <v>3.0305349495328843E-2</v>
      </c>
      <c r="E62" s="16"/>
      <c r="F62" s="16"/>
    </row>
    <row r="63" spans="1:24" x14ac:dyDescent="0.3">
      <c r="A63" s="17">
        <f>Точечные_интервальные_оценки!A63</f>
        <v>42576</v>
      </c>
      <c r="B63" s="80">
        <f>Точечные_интервальные_оценки!B63</f>
        <v>-4.8707771683857322E-3</v>
      </c>
      <c r="C63" s="16">
        <f>Точечные_интервальные_оценки!D63</f>
        <v>7.3652909574765404E-2</v>
      </c>
      <c r="D63" s="16">
        <f>Точечные_интервальные_оценки!F63</f>
        <v>-2.6676331777429042E-2</v>
      </c>
      <c r="E63" s="16"/>
      <c r="F63" s="16"/>
    </row>
    <row r="64" spans="1:24" x14ac:dyDescent="0.3">
      <c r="A64" s="17">
        <f>Точечные_интервальные_оценки!A64</f>
        <v>42583</v>
      </c>
      <c r="B64" s="80">
        <f>Точечные_интервальные_оценки!B64</f>
        <v>3.4216512308206368E-2</v>
      </c>
      <c r="C64" s="16">
        <f>Точечные_интервальные_оценки!D64</f>
        <v>-2.9629651306568496E-3</v>
      </c>
      <c r="D64" s="16">
        <f>Точечные_интервальные_оценки!F64</f>
        <v>1.3427116585911631E-2</v>
      </c>
      <c r="E64" s="16"/>
      <c r="F64" s="16"/>
    </row>
    <row r="65" spans="1:17" x14ac:dyDescent="0.3">
      <c r="A65" s="17">
        <f>Точечные_интервальные_оценки!A65</f>
        <v>42590</v>
      </c>
      <c r="B65" s="80">
        <f>Точечные_интервальные_оценки!B65</f>
        <v>1.0598130991823284E-2</v>
      </c>
      <c r="C65" s="16">
        <f>Точечные_интервальные_оценки!D65</f>
        <v>2.3461486678997966E-2</v>
      </c>
      <c r="D65" s="16">
        <f>Точечные_интервальные_оценки!F65</f>
        <v>2.8755222235328538E-3</v>
      </c>
      <c r="E65" s="16"/>
      <c r="F65" s="16"/>
    </row>
    <row r="66" spans="1:17" ht="15" thickBot="1" x14ac:dyDescent="0.35">
      <c r="A66" s="17">
        <f>Точечные_интервальные_оценки!A66</f>
        <v>42597</v>
      </c>
      <c r="B66" s="80">
        <f>Точечные_интервальные_оценки!B66</f>
        <v>-1.9465334788103236E-2</v>
      </c>
      <c r="C66" s="16">
        <f>Точечные_интервальные_оценки!D66</f>
        <v>2.8943580263645565E-3</v>
      </c>
      <c r="D66" s="16">
        <f>Точечные_интервальные_оценки!F66</f>
        <v>5.3550077958341942E-2</v>
      </c>
      <c r="E66" s="16"/>
      <c r="F66" s="16"/>
    </row>
    <row r="67" spans="1:17" x14ac:dyDescent="0.3">
      <c r="A67" s="17">
        <f>Точечные_интервальные_оценки!A67</f>
        <v>42604</v>
      </c>
      <c r="B67" s="80">
        <f>Точечные_интервальные_оценки!B67</f>
        <v>5.9710810495001571E-3</v>
      </c>
      <c r="C67" s="16">
        <f>Точечные_интервальные_оценки!D67</f>
        <v>-5.7971176843259579E-3</v>
      </c>
      <c r="D67" s="16">
        <f>Точечные_интервальные_оценки!F67</f>
        <v>4.2881712365661932E-3</v>
      </c>
      <c r="E67" s="16"/>
      <c r="F67" s="16"/>
      <c r="G67" s="82" t="s">
        <v>138</v>
      </c>
      <c r="H67" s="83">
        <f xml:space="preserve"> 1 + 1.4 * LN(I14)</f>
        <v>8.5763044725970552</v>
      </c>
      <c r="O67" s="77" t="s">
        <v>140</v>
      </c>
      <c r="P67" s="77" t="s">
        <v>142</v>
      </c>
      <c r="Q67" s="77" t="s">
        <v>143</v>
      </c>
    </row>
    <row r="68" spans="1:17" ht="15" thickBot="1" x14ac:dyDescent="0.35">
      <c r="A68" s="17">
        <f>Точечные_интервальные_оценки!A68</f>
        <v>42611</v>
      </c>
      <c r="B68" s="80">
        <f>Точечные_интервальные_оценки!B68</f>
        <v>-2.0199592047869502E-2</v>
      </c>
      <c r="C68" s="16">
        <f>Точечные_интервальные_оценки!D68</f>
        <v>-2.6511125548331852E-2</v>
      </c>
      <c r="D68" s="16">
        <f>Точечные_интервальные_оценки!F68</f>
        <v>-1.8559502793343851E-3</v>
      </c>
      <c r="E68" s="16"/>
      <c r="F68" s="16"/>
      <c r="G68" s="84" t="s">
        <v>137</v>
      </c>
      <c r="H68" s="108">
        <f xml:space="preserve"> (L12 - L11) / 9</f>
        <v>1.886878513850861E-2</v>
      </c>
      <c r="O68" s="88">
        <v>-5.034161247344264E-2</v>
      </c>
      <c r="P68" s="89">
        <v>19</v>
      </c>
      <c r="Q68" s="91">
        <v>8.4821428571428575E-2</v>
      </c>
    </row>
    <row r="69" spans="1:17" x14ac:dyDescent="0.3">
      <c r="A69" s="17">
        <f>Точечные_интервальные_оценки!A69</f>
        <v>42618</v>
      </c>
      <c r="B69" s="80">
        <f>Точечные_интервальные_оценки!B69</f>
        <v>-6.2324713765636803E-4</v>
      </c>
      <c r="C69" s="16">
        <f>Точечные_интервальные_оценки!D69</f>
        <v>4.380262265839284E-2</v>
      </c>
      <c r="D69" s="16">
        <f>Точечные_интервальные_оценки!F69</f>
        <v>3.5101174795182002E-2</v>
      </c>
      <c r="E69" s="16"/>
      <c r="F69" s="16"/>
      <c r="O69" s="88">
        <v>-3.1472827334934034E-2</v>
      </c>
      <c r="P69" s="89">
        <v>23</v>
      </c>
      <c r="Q69" s="91">
        <v>0.1875</v>
      </c>
    </row>
    <row r="70" spans="1:17" x14ac:dyDescent="0.3">
      <c r="A70" s="17">
        <f>Точечные_интервальные_оценки!A70</f>
        <v>42625</v>
      </c>
      <c r="B70" s="80">
        <f>Точечные_интервальные_оценки!B70</f>
        <v>-1.2862922447765426E-2</v>
      </c>
      <c r="C70" s="16">
        <f>Точечные_интервальные_оценки!D70</f>
        <v>-1.7291497110060994E-2</v>
      </c>
      <c r="D70" s="16">
        <f>Точечные_интервальные_оценки!F70</f>
        <v>-4.2862146505418686E-3</v>
      </c>
      <c r="E70" s="16"/>
      <c r="F70" s="16"/>
      <c r="O70" s="88">
        <v>-1.2604042196425424E-2</v>
      </c>
      <c r="P70" s="89">
        <v>39</v>
      </c>
      <c r="Q70" s="91">
        <v>0.36160714285714285</v>
      </c>
    </row>
    <row r="71" spans="1:17" x14ac:dyDescent="0.3">
      <c r="A71" s="17">
        <f>Точечные_интервальные_оценки!A71</f>
        <v>42632</v>
      </c>
      <c r="B71" s="80">
        <f>Точечные_интервальные_оценки!B71</f>
        <v>2.0471064107372886E-2</v>
      </c>
      <c r="C71" s="16">
        <f>Точечные_интервальные_оценки!D71</f>
        <v>-2.9112102074584415E-3</v>
      </c>
      <c r="D71" s="16">
        <f>Точечные_интервальные_оценки!F71</f>
        <v>-1.3391189090148482E-2</v>
      </c>
      <c r="E71" s="16"/>
      <c r="F71" s="16"/>
      <c r="G71" s="109">
        <f>L11</f>
        <v>-8.8079182750459853E-2</v>
      </c>
      <c r="H71" s="76">
        <f t="shared" ref="H71:H79" si="21" xml:space="preserve"> G71 + $H$68</f>
        <v>-6.9210397611951247E-2</v>
      </c>
      <c r="I71" s="109" t="s">
        <v>139</v>
      </c>
      <c r="O71" s="88">
        <v>6.264742942083186E-3</v>
      </c>
      <c r="P71" s="89">
        <v>71</v>
      </c>
      <c r="Q71" s="91">
        <v>0.6785714285714286</v>
      </c>
    </row>
    <row r="72" spans="1:17" x14ac:dyDescent="0.3">
      <c r="A72" s="17">
        <f>Точечные_интервальные_оценки!A72</f>
        <v>42639</v>
      </c>
      <c r="B72" s="80">
        <f>Точечные_интервальные_оценки!B72</f>
        <v>-9.3240768751232904E-3</v>
      </c>
      <c r="C72" s="16">
        <f>Точечные_интервальные_оценки!D72</f>
        <v>2.8737609767356946E-2</v>
      </c>
      <c r="D72" s="16">
        <f>Точечные_интервальные_оценки!F72</f>
        <v>-3.7923983704509091E-2</v>
      </c>
      <c r="E72" s="16"/>
      <c r="F72" s="16"/>
      <c r="G72" s="76">
        <f t="shared" ref="G72:G79" si="22">H71</f>
        <v>-6.9210397611951247E-2</v>
      </c>
      <c r="H72" s="76">
        <f t="shared" si="21"/>
        <v>-5.034161247344264E-2</v>
      </c>
      <c r="I72" s="76"/>
      <c r="O72" s="88">
        <v>2.5133528080591796E-2</v>
      </c>
      <c r="P72" s="89">
        <v>35</v>
      </c>
      <c r="Q72" s="91">
        <v>0.8348214285714286</v>
      </c>
    </row>
    <row r="73" spans="1:17" x14ac:dyDescent="0.3">
      <c r="A73" s="17">
        <f>Точечные_интервальные_оценки!A73</f>
        <v>42646</v>
      </c>
      <c r="B73" s="80">
        <f>Точечные_интервальные_оценки!B73</f>
        <v>2.0399409281895101E-2</v>
      </c>
      <c r="C73" s="16">
        <f>Точечные_интервальные_оценки!D73</f>
        <v>-2.8737609767356911E-2</v>
      </c>
      <c r="D73" s="16">
        <f>Точечные_интервальные_оценки!F73</f>
        <v>-3.7995077127800417E-3</v>
      </c>
      <c r="E73" s="16"/>
      <c r="F73" s="16"/>
      <c r="G73" s="76">
        <f t="shared" si="22"/>
        <v>-5.034161247344264E-2</v>
      </c>
      <c r="H73" s="76">
        <f t="shared" si="21"/>
        <v>-3.1472827334934034E-2</v>
      </c>
      <c r="I73" s="76"/>
      <c r="O73" s="88">
        <v>4.4002313219100406E-2</v>
      </c>
      <c r="P73" s="89">
        <v>12</v>
      </c>
      <c r="Q73" s="91">
        <v>0.8883928571428571</v>
      </c>
    </row>
    <row r="74" spans="1:17" x14ac:dyDescent="0.3">
      <c r="A74" s="17">
        <f>Точечные_интервальные_оценки!A74</f>
        <v>42653</v>
      </c>
      <c r="B74" s="80">
        <f>Точечные_интервальные_оценки!B74</f>
        <v>5.0354878659265309E-3</v>
      </c>
      <c r="C74" s="16">
        <f>Точечные_интервальные_оценки!D74</f>
        <v>-3.5612071788876855E-2</v>
      </c>
      <c r="D74" s="16">
        <f>Точечные_интервальные_оценки!F74</f>
        <v>3.5525415510949135E-2</v>
      </c>
      <c r="E74" s="16"/>
      <c r="F74" s="16"/>
      <c r="G74" s="76">
        <f t="shared" si="22"/>
        <v>-3.1472827334934034E-2</v>
      </c>
      <c r="H74" s="76">
        <f t="shared" si="21"/>
        <v>-1.2604042196425424E-2</v>
      </c>
      <c r="I74" s="76"/>
      <c r="O74" s="88">
        <v>6.2871098357609012E-2</v>
      </c>
      <c r="P74" s="89">
        <v>13</v>
      </c>
      <c r="Q74" s="91">
        <v>0.9464285714285714</v>
      </c>
    </row>
    <row r="75" spans="1:17" x14ac:dyDescent="0.3">
      <c r="A75" s="17">
        <f>Точечные_интервальные_оценки!A75</f>
        <v>42660</v>
      </c>
      <c r="B75" s="80">
        <f>Точечные_интервальные_оценки!B75</f>
        <v>8.4874713811850626E-3</v>
      </c>
      <c r="C75" s="16">
        <f>Точечные_интервальные_оценки!D75</f>
        <v>-6.5546077897870994E-2</v>
      </c>
      <c r="D75" s="16">
        <f>Точечные_интервальные_оценки!F75</f>
        <v>-2.7359724177315733E-2</v>
      </c>
      <c r="E75" s="16"/>
      <c r="F75" s="16"/>
      <c r="G75" s="76">
        <f t="shared" si="22"/>
        <v>-1.2604042196425424E-2</v>
      </c>
      <c r="H75" s="76">
        <f t="shared" si="21"/>
        <v>6.264742942083186E-3</v>
      </c>
      <c r="I75" s="76"/>
      <c r="O75" s="88">
        <v>8.1739883496117618E-2</v>
      </c>
      <c r="P75" s="89">
        <v>11</v>
      </c>
      <c r="Q75" s="91">
        <v>0.9955357142857143</v>
      </c>
    </row>
    <row r="76" spans="1:17" ht="15" thickBot="1" x14ac:dyDescent="0.35">
      <c r="A76" s="17">
        <f>Точечные_интервальные_оценки!A76</f>
        <v>42667</v>
      </c>
      <c r="B76" s="80">
        <f>Точечные_интервальные_оценки!B76</f>
        <v>2.1204318426217832E-2</v>
      </c>
      <c r="C76" s="16">
        <f>Точечные_интервальные_оценки!D76</f>
        <v>2.2329476398088577E-2</v>
      </c>
      <c r="D76" s="16">
        <f>Точечные_интервальные_оценки!F76</f>
        <v>1.6134029029164117E-2</v>
      </c>
      <c r="E76" s="16"/>
      <c r="F76" s="16"/>
      <c r="G76" s="76">
        <f t="shared" si="22"/>
        <v>6.264742942083186E-3</v>
      </c>
      <c r="H76" s="76">
        <f t="shared" si="21"/>
        <v>2.5133528080591796E-2</v>
      </c>
      <c r="I76" s="76"/>
      <c r="O76" s="90" t="s">
        <v>141</v>
      </c>
      <c r="P76" s="90">
        <v>1</v>
      </c>
      <c r="Q76" s="92">
        <v>1</v>
      </c>
    </row>
    <row r="77" spans="1:17" x14ac:dyDescent="0.3">
      <c r="A77" s="17">
        <f>Точечные_интервальные_оценки!A77</f>
        <v>42674</v>
      </c>
      <c r="B77" s="80">
        <f>Точечные_интервальные_оценки!B77</f>
        <v>4.7889161743347626E-2</v>
      </c>
      <c r="C77" s="16">
        <f>Точечные_интервальные_оценки!D77</f>
        <v>-2.5560496979535219E-2</v>
      </c>
      <c r="D77" s="16">
        <f>Точечные_интервальные_оценки!F77</f>
        <v>-2.2836662311037072E-2</v>
      </c>
      <c r="E77" s="16"/>
      <c r="F77" s="16"/>
      <c r="G77" s="76">
        <f t="shared" si="22"/>
        <v>2.5133528080591796E-2</v>
      </c>
      <c r="H77" s="76">
        <f t="shared" si="21"/>
        <v>4.4002313219100406E-2</v>
      </c>
      <c r="I77" s="76"/>
    </row>
    <row r="78" spans="1:17" x14ac:dyDescent="0.3">
      <c r="A78" s="17">
        <f>Точечные_интервальные_оценки!A78</f>
        <v>42681</v>
      </c>
      <c r="B78" s="80">
        <f>Точечные_интервальные_оценки!B78</f>
        <v>6.8777027374449934E-3</v>
      </c>
      <c r="C78" s="16">
        <f>Точечные_интервальные_оценки!D78</f>
        <v>3.23102058144654E-3</v>
      </c>
      <c r="D78" s="16">
        <f>Точечные_интервальные_оценки!F78</f>
        <v>2.9235492095380593E-4</v>
      </c>
      <c r="E78" s="16"/>
      <c r="F78" s="16"/>
      <c r="G78" s="76">
        <f t="shared" si="22"/>
        <v>4.4002313219100406E-2</v>
      </c>
      <c r="H78" s="76">
        <f t="shared" si="21"/>
        <v>6.2871098357609012E-2</v>
      </c>
      <c r="I78" s="76"/>
    </row>
    <row r="79" spans="1:17" x14ac:dyDescent="0.3">
      <c r="A79" s="17">
        <f>Точечные_интервальные_оценки!A79</f>
        <v>42688</v>
      </c>
      <c r="B79" s="80">
        <f>Точечные_интервальные_оценки!B79</f>
        <v>7.8912271366278514E-2</v>
      </c>
      <c r="C79" s="16">
        <f>Точечные_интервальные_оценки!D79</f>
        <v>5.6441310904951629E-2</v>
      </c>
      <c r="D79" s="16">
        <f>Точечные_интервальные_оценки!F79</f>
        <v>-1.5020161631197314E-2</v>
      </c>
      <c r="E79" s="16"/>
      <c r="F79" s="16"/>
      <c r="G79" s="76">
        <f t="shared" si="22"/>
        <v>6.2871098357609012E-2</v>
      </c>
      <c r="H79" s="109">
        <f t="shared" si="21"/>
        <v>8.1739883496117618E-2</v>
      </c>
      <c r="I79" s="76"/>
    </row>
    <row r="80" spans="1:17" x14ac:dyDescent="0.3">
      <c r="A80" s="17">
        <f>Точечные_интервальные_оценки!A80</f>
        <v>42695</v>
      </c>
      <c r="B80" s="80">
        <f>Точечные_интервальные_оценки!B80</f>
        <v>-1.8113603089485928E-3</v>
      </c>
      <c r="C80" s="16">
        <f>Точечные_интервальные_оценки!D80</f>
        <v>-3.0534374868901202E-3</v>
      </c>
      <c r="D80" s="16">
        <f>Точечные_интервальные_оценки!F80</f>
        <v>1.3264748658483101E-2</v>
      </c>
      <c r="E80" s="16"/>
      <c r="F80" s="16"/>
    </row>
    <row r="81" spans="1:27" ht="15" thickBot="1" x14ac:dyDescent="0.35">
      <c r="A81" s="17">
        <f>Точечные_интервальные_оценки!A81</f>
        <v>42730</v>
      </c>
      <c r="B81" s="80">
        <f>Точечные_интервальные_оценки!B81</f>
        <v>7.8784717074213209E-2</v>
      </c>
      <c r="C81" s="16">
        <f>Точечные_интервальные_оценки!D81</f>
        <v>8.0231690004250927E-2</v>
      </c>
      <c r="D81" s="16">
        <f>Точечные_интервальные_оценки!F81</f>
        <v>5.0796893285274723E-2</v>
      </c>
      <c r="E81" s="16"/>
      <c r="F81" s="16"/>
    </row>
    <row r="82" spans="1:27" ht="15" thickBot="1" x14ac:dyDescent="0.35">
      <c r="A82" s="17">
        <f>Точечные_интервальные_оценки!A82</f>
        <v>42737</v>
      </c>
      <c r="B82" s="80">
        <f>Точечные_интервальные_оценки!B82</f>
        <v>-8.3485698610165048E-3</v>
      </c>
      <c r="C82" s="16">
        <f>Точечные_интервальные_оценки!D82</f>
        <v>-2.2701485345391855E-3</v>
      </c>
      <c r="D82" s="16">
        <f>Точечные_интервальные_оценки!F82</f>
        <v>-2.5903623621944181E-2</v>
      </c>
      <c r="E82" s="16"/>
      <c r="F82" s="16"/>
      <c r="G82" s="110" t="s">
        <v>162</v>
      </c>
      <c r="H82" s="111">
        <f>0.99</f>
        <v>0.99</v>
      </c>
    </row>
    <row r="83" spans="1:27" x14ac:dyDescent="0.3">
      <c r="A83" s="17">
        <f>Точечные_интервальные_оценки!A83</f>
        <v>42744</v>
      </c>
      <c r="B83" s="80">
        <f>Точечные_интервальные_оценки!B83</f>
        <v>2.2533204852972957E-2</v>
      </c>
      <c r="C83" s="16">
        <f>Точечные_интервальные_оценки!D83</f>
        <v>-2.7651531330510123E-2</v>
      </c>
      <c r="D83" s="16">
        <f>Точечные_интервальные_оценки!F83</f>
        <v>-1.1531197599189679E-2</v>
      </c>
      <c r="E83" s="16"/>
      <c r="F83" s="16"/>
    </row>
    <row r="84" spans="1:27" ht="15" thickBot="1" x14ac:dyDescent="0.35">
      <c r="A84" s="17">
        <f>Точечные_интервальные_оценки!A84</f>
        <v>42751</v>
      </c>
      <c r="B84" s="80">
        <f>Точечные_интервальные_оценки!B84</f>
        <v>-5.2010536803676545E-2</v>
      </c>
      <c r="C84" s="16">
        <f>Точечные_интервальные_оценки!D84</f>
        <v>3.6701366850427963E-2</v>
      </c>
      <c r="D84" s="16">
        <f>Точечные_интервальные_оценки!F84</f>
        <v>-1.2894908298717507E-3</v>
      </c>
      <c r="E84" s="16"/>
      <c r="F84" s="16"/>
    </row>
    <row r="85" spans="1:27" x14ac:dyDescent="0.3">
      <c r="A85" s="17">
        <f>Точечные_интервальные_оценки!A85</f>
        <v>42758</v>
      </c>
      <c r="B85" s="80">
        <f>Точечные_интервальные_оценки!B85</f>
        <v>5.6387919671779682E-2</v>
      </c>
      <c r="C85" s="16">
        <f>Точечные_интервальные_оценки!D85</f>
        <v>7.7961541469711917E-2</v>
      </c>
      <c r="D85" s="16">
        <f>Точечные_интервальные_оценки!F85</f>
        <v>3.673623982561932E-2</v>
      </c>
      <c r="E85" s="16"/>
      <c r="F85" s="16"/>
      <c r="G85" s="82" t="str">
        <f>G36</f>
        <v>лев конец</v>
      </c>
      <c r="H85" s="98" t="str">
        <f t="shared" ref="H85:L85" si="23">H36</f>
        <v>прав конец</v>
      </c>
      <c r="I85" s="98" t="str">
        <f t="shared" si="23"/>
        <v>середина</v>
      </c>
      <c r="J85" s="98" t="str">
        <f t="shared" si="23"/>
        <v>частота</v>
      </c>
      <c r="K85" s="98" t="str">
        <f t="shared" si="23"/>
        <v>функ распределения</v>
      </c>
      <c r="L85" s="98" t="str">
        <f t="shared" si="23"/>
        <v>плотность</v>
      </c>
      <c r="M85" s="98" t="str">
        <f>M36</f>
        <v>норм плотность</v>
      </c>
      <c r="N85" s="98" t="str">
        <f>N36</f>
        <v>ф-ция распред норм</v>
      </c>
      <c r="O85" s="105" t="str">
        <f>O36</f>
        <v>Разн супрем abs</v>
      </c>
      <c r="Q85" s="102" t="str">
        <f t="shared" ref="Q85:AA85" si="24">Q36</f>
        <v>лев_конец</v>
      </c>
      <c r="R85" s="102" t="str">
        <f t="shared" si="24"/>
        <v>пр_конец</v>
      </c>
      <c r="S85" s="102" t="str">
        <f t="shared" si="24"/>
        <v>середина</v>
      </c>
      <c r="T85" s="102" t="str">
        <f t="shared" si="24"/>
        <v>ni</v>
      </c>
      <c r="U85" s="102" t="str">
        <f t="shared" si="24"/>
        <v>фр в правом конце</v>
      </c>
      <c r="V85" s="102" t="str">
        <f t="shared" si="24"/>
        <v>фр в левом конце</v>
      </c>
      <c r="W85" s="102" t="str">
        <f t="shared" si="24"/>
        <v>pi</v>
      </c>
      <c r="X85" s="102" t="str">
        <f t="shared" si="24"/>
        <v>npi</v>
      </c>
      <c r="Y85" s="102" t="str">
        <f t="shared" si="24"/>
        <v>npi - ni</v>
      </c>
      <c r="Z85" s="102" t="str">
        <f t="shared" si="24"/>
        <v>(npi - ni) ^ 2</v>
      </c>
      <c r="AA85" s="102" t="str">
        <f t="shared" si="24"/>
        <v>(npi - ni) ^ 2 / npi</v>
      </c>
    </row>
    <row r="86" spans="1:27" x14ac:dyDescent="0.3">
      <c r="A86" s="17">
        <f>Точечные_интервальные_оценки!A86</f>
        <v>42765</v>
      </c>
      <c r="B86" s="80">
        <f>Точечные_интервальные_оценки!B86</f>
        <v>-7.294154394236782E-2</v>
      </c>
      <c r="C86" s="16">
        <f>Точечные_интервальные_оценки!D86</f>
        <v>-1.2578782206860185E-2</v>
      </c>
      <c r="D86" s="16">
        <f>Точечные_интервальные_оценки!F86</f>
        <v>-1.0377038795477141E-2</v>
      </c>
      <c r="E86" s="16"/>
      <c r="F86" s="16"/>
      <c r="G86" s="99">
        <f>G71</f>
        <v>-8.8079182750459853E-2</v>
      </c>
      <c r="H86" s="78">
        <f t="shared" ref="H86:H93" si="25">H72</f>
        <v>-5.034161247344264E-2</v>
      </c>
      <c r="I86" s="78">
        <f t="shared" ref="I86:I93" si="26" xml:space="preserve"> (H86 + G86) / 2</f>
        <v>-6.9210397611951247E-2</v>
      </c>
      <c r="J86" s="78">
        <f>P68</f>
        <v>19</v>
      </c>
      <c r="K86" s="78">
        <f>Q68 * 100 / 100</f>
        <v>8.4821428571428575E-2</v>
      </c>
      <c r="L86" s="78">
        <f xml:space="preserve"> (J86) / ( (H86 - G86) * $L$14)</f>
        <v>2.2476653358652023</v>
      </c>
      <c r="M86" s="78">
        <f>_xlfn.NORM.DIST(I86,$L$2,$L$6,0)</f>
        <v>1.7147718461535262</v>
      </c>
      <c r="N86" s="78">
        <f>_xlfn.NORM.DIST(I86,$L$2,$L$6,1)</f>
        <v>2.4654491961159517E-2</v>
      </c>
      <c r="O86" s="100">
        <f xml:space="preserve"> K86 - N86</f>
        <v>6.0166936610269062E-2</v>
      </c>
      <c r="Q86" s="78">
        <f t="shared" ref="Q86:T93" si="27">G86</f>
        <v>-8.8079182750459853E-2</v>
      </c>
      <c r="R86" s="78">
        <f t="shared" si="27"/>
        <v>-5.034161247344264E-2</v>
      </c>
      <c r="S86" s="78">
        <f t="shared" si="27"/>
        <v>-6.9210397611951247E-2</v>
      </c>
      <c r="T86" s="78">
        <f t="shared" si="27"/>
        <v>19</v>
      </c>
      <c r="U86" s="78">
        <f>_xlfn.NORM.DIST(R86,$L$2,$L$6,1)</f>
        <v>7.9891383012920661E-2</v>
      </c>
      <c r="V86" s="78">
        <f>_xlfn.NORM.DIST(Q86,$L$2,$L$6,1)</f>
        <v>5.7681807027267426E-3</v>
      </c>
      <c r="W86" s="78">
        <f>U86 - V86</f>
        <v>7.4123202310193925E-2</v>
      </c>
      <c r="X86" s="78">
        <f>W86 * $L$14</f>
        <v>16.603597317483441</v>
      </c>
      <c r="Y86" s="78">
        <f xml:space="preserve"> X86 - T86</f>
        <v>-2.396402682516559</v>
      </c>
      <c r="Z86" s="78">
        <f>Y86*Y86</f>
        <v>5.74274581677256</v>
      </c>
      <c r="AA86" s="78">
        <f xml:space="preserve"> Z86 / X86</f>
        <v>0.34587359034090159</v>
      </c>
    </row>
    <row r="87" spans="1:27" x14ac:dyDescent="0.3">
      <c r="A87" s="17">
        <f>Точечные_интервальные_оценки!A87</f>
        <v>42772</v>
      </c>
      <c r="B87" s="80">
        <f>Точечные_интервальные_оценки!B87</f>
        <v>-1.5198996958717709E-2</v>
      </c>
      <c r="C87" s="16">
        <f>Точечные_интервальные_оценки!D87</f>
        <v>4.210532536343679E-3</v>
      </c>
      <c r="D87" s="16">
        <f>Точечные_интервальные_оценки!F87</f>
        <v>-5.2239615552198165E-2</v>
      </c>
      <c r="E87" s="16"/>
      <c r="F87" s="16"/>
      <c r="G87" s="99">
        <f t="shared" ref="G87:G93" si="28">G73</f>
        <v>-5.034161247344264E-2</v>
      </c>
      <c r="H87" s="78">
        <f t="shared" si="25"/>
        <v>-3.1472827334934034E-2</v>
      </c>
      <c r="I87" s="78">
        <f t="shared" si="26"/>
        <v>-4.0907219904188337E-2</v>
      </c>
      <c r="J87" s="78">
        <f t="shared" ref="J87:J93" si="29">P69</f>
        <v>23</v>
      </c>
      <c r="K87" s="78">
        <f t="shared" ref="K87:K93" si="30">Q69 * 100 / 100</f>
        <v>0.1875</v>
      </c>
      <c r="L87" s="78">
        <f t="shared" ref="L87:L92" si="31" xml:space="preserve"> (J87) / ( (H87 - G87) * $L$14)</f>
        <v>5.4417160763052266</v>
      </c>
      <c r="M87" s="78">
        <f t="shared" ref="M87:M93" si="32">_xlfn.NORM.DIST(I87,$L$2,$L$6,0)</f>
        <v>6.2841238060700748</v>
      </c>
      <c r="N87" s="78">
        <f t="shared" ref="N87:N93" si="33">_xlfn.NORM.DIST(I87,$L$2,$L$6,1)</f>
        <v>0.1301359487253313</v>
      </c>
      <c r="O87" s="100">
        <f t="shared" ref="O87:O93" si="34" xml:space="preserve"> K87 - N87</f>
        <v>5.7364051274668704E-2</v>
      </c>
      <c r="Q87" s="78">
        <f t="shared" si="27"/>
        <v>-5.034161247344264E-2</v>
      </c>
      <c r="R87" s="78">
        <f t="shared" si="27"/>
        <v>-3.1472827334934034E-2</v>
      </c>
      <c r="S87" s="78">
        <f t="shared" si="27"/>
        <v>-4.0907219904188337E-2</v>
      </c>
      <c r="T87" s="78">
        <f t="shared" si="27"/>
        <v>23</v>
      </c>
      <c r="U87" s="78">
        <f t="shared" ref="U87:U93" si="35">_xlfn.NORM.DIST(R87,$L$2,$L$6,1)</f>
        <v>0.19886148877680357</v>
      </c>
      <c r="V87" s="78">
        <f t="shared" ref="V87:V93" si="36">_xlfn.NORM.DIST(Q87,$L$2,$L$6,1)</f>
        <v>7.9891383012920661E-2</v>
      </c>
      <c r="W87" s="78">
        <f t="shared" ref="W87:W93" si="37">U87 - V87</f>
        <v>0.11897010576388291</v>
      </c>
      <c r="X87" s="78">
        <f t="shared" ref="X87:X93" si="38">W87 * $L$14</f>
        <v>26.649303691109772</v>
      </c>
      <c r="Y87" s="78">
        <f t="shared" ref="Y87:Y93" si="39" xml:space="preserve"> X87 - T87</f>
        <v>3.6493036911097718</v>
      </c>
      <c r="Z87" s="78">
        <f t="shared" ref="Z87:Z93" si="40">Y87*Y87</f>
        <v>13.317417429947405</v>
      </c>
      <c r="AA87" s="78">
        <f t="shared" ref="AA87:AA93" si="41" xml:space="preserve"> Z87 / X87</f>
        <v>0.49972853265918932</v>
      </c>
    </row>
    <row r="88" spans="1:27" x14ac:dyDescent="0.3">
      <c r="A88" s="17">
        <f>Точечные_интервальные_оценки!A88</f>
        <v>42779</v>
      </c>
      <c r="B88" s="80">
        <f>Точечные_интервальные_оценки!B88</f>
        <v>-8.1571199684809859E-2</v>
      </c>
      <c r="C88" s="16">
        <f>Точечные_интервальные_оценки!D88</f>
        <v>-4.0734463337215275E-2</v>
      </c>
      <c r="D88" s="16">
        <f>Точечные_интервальные_оценки!F88</f>
        <v>-6.4538521137571178E-2</v>
      </c>
      <c r="E88" s="16"/>
      <c r="F88" s="16"/>
      <c r="G88" s="99">
        <f t="shared" si="28"/>
        <v>-3.1472827334934034E-2</v>
      </c>
      <c r="H88" s="78">
        <f t="shared" si="25"/>
        <v>-1.2604042196425424E-2</v>
      </c>
      <c r="I88" s="78">
        <f t="shared" si="26"/>
        <v>-2.2038434765679731E-2</v>
      </c>
      <c r="J88" s="78">
        <f t="shared" si="29"/>
        <v>39</v>
      </c>
      <c r="K88" s="78">
        <f t="shared" si="30"/>
        <v>0.36160714285714285</v>
      </c>
      <c r="L88" s="78">
        <f t="shared" si="31"/>
        <v>9.2272576946045142</v>
      </c>
      <c r="M88" s="78">
        <f t="shared" si="32"/>
        <v>10.091632402815199</v>
      </c>
      <c r="N88" s="78">
        <f t="shared" si="33"/>
        <v>0.28581890676301358</v>
      </c>
      <c r="O88" s="100">
        <f t="shared" si="34"/>
        <v>7.5788236094129269E-2</v>
      </c>
      <c r="Q88" s="78">
        <f t="shared" si="27"/>
        <v>-3.1472827334934034E-2</v>
      </c>
      <c r="R88" s="78">
        <f t="shared" si="27"/>
        <v>-1.2604042196425424E-2</v>
      </c>
      <c r="S88" s="78">
        <f t="shared" si="27"/>
        <v>-2.2038434765679731E-2</v>
      </c>
      <c r="T88" s="78">
        <f t="shared" si="27"/>
        <v>39</v>
      </c>
      <c r="U88" s="78">
        <f t="shared" si="35"/>
        <v>0.38759714498379461</v>
      </c>
      <c r="V88" s="78">
        <f t="shared" si="36"/>
        <v>0.19886148877680357</v>
      </c>
      <c r="W88" s="78">
        <f t="shared" si="37"/>
        <v>0.18873565620699104</v>
      </c>
      <c r="X88" s="78">
        <f t="shared" si="38"/>
        <v>42.276786990365991</v>
      </c>
      <c r="Y88" s="78">
        <f t="shared" si="39"/>
        <v>3.2767869903659914</v>
      </c>
      <c r="Z88" s="78">
        <f t="shared" si="40"/>
        <v>10.737332980231812</v>
      </c>
      <c r="AA88" s="78">
        <f t="shared" si="41"/>
        <v>0.25397703431622248</v>
      </c>
    </row>
    <row r="89" spans="1:27" x14ac:dyDescent="0.3">
      <c r="A89" s="17">
        <f>Точечные_интервальные_оценки!A89</f>
        <v>42793</v>
      </c>
      <c r="B89" s="80">
        <f>Точечные_интервальные_оценки!B89</f>
        <v>1.1049836186584935E-2</v>
      </c>
      <c r="C89" s="16">
        <f>Точечные_интервальные_оценки!D89</f>
        <v>-3.8221212820197741E-2</v>
      </c>
      <c r="D89" s="16">
        <f>Точечные_интервальные_оценки!F89</f>
        <v>-1.9132298081157392E-2</v>
      </c>
      <c r="E89" s="16"/>
      <c r="F89" s="16"/>
      <c r="G89" s="99">
        <f t="shared" si="28"/>
        <v>-1.2604042196425424E-2</v>
      </c>
      <c r="H89" s="78">
        <f t="shared" si="25"/>
        <v>6.264742942083186E-3</v>
      </c>
      <c r="I89" s="78">
        <f t="shared" si="26"/>
        <v>-3.1696496271711189E-3</v>
      </c>
      <c r="J89" s="78">
        <f t="shared" si="29"/>
        <v>71</v>
      </c>
      <c r="K89" s="78">
        <f t="shared" si="30"/>
        <v>0.6785714285714286</v>
      </c>
      <c r="L89" s="78">
        <f xml:space="preserve"> (J89) / ( (H89 - G89) * $L$14)</f>
        <v>16.798340931203089</v>
      </c>
      <c r="M89" s="78">
        <f t="shared" si="32"/>
        <v>11.842161801819771</v>
      </c>
      <c r="N89" s="78">
        <f t="shared" si="33"/>
        <v>0.49779250664080366</v>
      </c>
      <c r="O89" s="100">
        <f t="shared" si="34"/>
        <v>0.18077892193062495</v>
      </c>
      <c r="Q89" s="78">
        <f t="shared" si="27"/>
        <v>-1.2604042196425424E-2</v>
      </c>
      <c r="R89" s="78">
        <f t="shared" si="27"/>
        <v>6.264742942083186E-3</v>
      </c>
      <c r="S89" s="78">
        <f t="shared" si="27"/>
        <v>-3.1696496271711189E-3</v>
      </c>
      <c r="T89" s="78">
        <f t="shared" si="27"/>
        <v>71</v>
      </c>
      <c r="U89" s="78">
        <f t="shared" si="35"/>
        <v>0.60815764984072596</v>
      </c>
      <c r="V89" s="78">
        <f t="shared" si="36"/>
        <v>0.38759714498379461</v>
      </c>
      <c r="W89" s="78">
        <f t="shared" si="37"/>
        <v>0.22056050485693135</v>
      </c>
      <c r="X89" s="78">
        <f t="shared" si="38"/>
        <v>49.405553087952626</v>
      </c>
      <c r="Y89" s="78">
        <f t="shared" si="39"/>
        <v>-21.594446912047374</v>
      </c>
      <c r="Z89" s="78">
        <f t="shared" si="40"/>
        <v>466.32013743723235</v>
      </c>
      <c r="AA89" s="78">
        <f t="shared" si="41"/>
        <v>9.43861789396591</v>
      </c>
    </row>
    <row r="90" spans="1:27" x14ac:dyDescent="0.3">
      <c r="A90" s="17">
        <f>Точечные_интервальные_оценки!A90</f>
        <v>42800</v>
      </c>
      <c r="B90" s="80">
        <f>Точечные_интервальные_оценки!B90</f>
        <v>-6.4978178212140608E-2</v>
      </c>
      <c r="C90" s="16">
        <f>Точечные_интервальные_оценки!D90</f>
        <v>-6.7139302837628562E-2</v>
      </c>
      <c r="D90" s="16">
        <f>Точечные_интервальные_оценки!F90</f>
        <v>-6.6025510259149434E-2</v>
      </c>
      <c r="E90" s="16"/>
      <c r="F90" s="16"/>
      <c r="G90" s="99">
        <f t="shared" si="28"/>
        <v>6.264742942083186E-3</v>
      </c>
      <c r="H90" s="78">
        <f t="shared" si="25"/>
        <v>2.5133528080591796E-2</v>
      </c>
      <c r="I90" s="78">
        <f t="shared" si="26"/>
        <v>1.5699135511337489E-2</v>
      </c>
      <c r="J90" s="78">
        <f t="shared" si="29"/>
        <v>35</v>
      </c>
      <c r="K90" s="78">
        <f t="shared" si="30"/>
        <v>0.8348214285714286</v>
      </c>
      <c r="L90" s="78">
        <f t="shared" si="31"/>
        <v>8.2808722900296914</v>
      </c>
      <c r="M90" s="78">
        <f t="shared" si="32"/>
        <v>10.154380590880475</v>
      </c>
      <c r="N90" s="78">
        <f t="shared" si="33"/>
        <v>0.71040705291558126</v>
      </c>
      <c r="O90" s="100">
        <f t="shared" si="34"/>
        <v>0.12441437565584734</v>
      </c>
      <c r="Q90" s="78">
        <f t="shared" si="27"/>
        <v>6.264742942083186E-3</v>
      </c>
      <c r="R90" s="78">
        <f t="shared" si="27"/>
        <v>2.5133528080591796E-2</v>
      </c>
      <c r="S90" s="78">
        <f t="shared" si="27"/>
        <v>1.5699135511337489E-2</v>
      </c>
      <c r="T90" s="78">
        <f t="shared" si="27"/>
        <v>35</v>
      </c>
      <c r="U90" s="78">
        <f t="shared" si="35"/>
        <v>0.79803643150840675</v>
      </c>
      <c r="V90" s="78">
        <f t="shared" si="36"/>
        <v>0.60815764984072596</v>
      </c>
      <c r="W90" s="78">
        <f t="shared" si="37"/>
        <v>0.1898787816676808</v>
      </c>
      <c r="X90" s="78">
        <f t="shared" si="38"/>
        <v>42.532847093560498</v>
      </c>
      <c r="Y90" s="78">
        <f t="shared" si="39"/>
        <v>7.5328470935604983</v>
      </c>
      <c r="Z90" s="78">
        <f t="shared" si="40"/>
        <v>56.743785334962844</v>
      </c>
      <c r="AA90" s="78">
        <f t="shared" si="41"/>
        <v>1.3341167876710021</v>
      </c>
    </row>
    <row r="91" spans="1:27" x14ac:dyDescent="0.3">
      <c r="A91" s="17">
        <f>Точечные_интервальные_оценки!A91</f>
        <v>42807</v>
      </c>
      <c r="B91" s="80">
        <f>Точечные_интервальные_оценки!B91</f>
        <v>7.780761581549861E-2</v>
      </c>
      <c r="C91" s="16">
        <f>Точечные_интервальные_оценки!D91</f>
        <v>5.4067221270275793E-2</v>
      </c>
      <c r="D91" s="16">
        <f>Точечные_интервальные_оценки!F91</f>
        <v>-1.7475578361207779E-3</v>
      </c>
      <c r="E91" s="16"/>
      <c r="F91" s="16"/>
      <c r="G91" s="99">
        <f t="shared" si="28"/>
        <v>2.5133528080591796E-2</v>
      </c>
      <c r="H91" s="78">
        <f t="shared" si="25"/>
        <v>4.4002313219100406E-2</v>
      </c>
      <c r="I91" s="78">
        <f t="shared" si="26"/>
        <v>3.4567920649846103E-2</v>
      </c>
      <c r="J91" s="78">
        <f t="shared" si="29"/>
        <v>12</v>
      </c>
      <c r="K91" s="78">
        <f t="shared" si="30"/>
        <v>0.8883928571428571</v>
      </c>
      <c r="L91" s="78">
        <f t="shared" si="31"/>
        <v>2.8391562137244657</v>
      </c>
      <c r="M91" s="78">
        <f t="shared" si="32"/>
        <v>6.3625141533302161</v>
      </c>
      <c r="N91" s="78">
        <f t="shared" si="33"/>
        <v>0.86750662598092843</v>
      </c>
      <c r="O91" s="100">
        <f t="shared" si="34"/>
        <v>2.088623116192867E-2</v>
      </c>
      <c r="Q91" s="78">
        <f t="shared" si="27"/>
        <v>2.5133528080591796E-2</v>
      </c>
      <c r="R91" s="78">
        <f t="shared" si="27"/>
        <v>4.4002313219100406E-2</v>
      </c>
      <c r="S91" s="78">
        <f t="shared" si="27"/>
        <v>3.4567920649846103E-2</v>
      </c>
      <c r="T91" s="78">
        <f t="shared" si="27"/>
        <v>12</v>
      </c>
      <c r="U91" s="78">
        <f t="shared" si="35"/>
        <v>0.91845223121533714</v>
      </c>
      <c r="V91" s="78">
        <f t="shared" si="36"/>
        <v>0.79803643150840675</v>
      </c>
      <c r="W91" s="78">
        <f t="shared" si="37"/>
        <v>0.12041579970693039</v>
      </c>
      <c r="X91" s="78">
        <f t="shared" si="38"/>
        <v>26.973139134352408</v>
      </c>
      <c r="Y91" s="78">
        <f t="shared" si="39"/>
        <v>14.973139134352408</v>
      </c>
      <c r="Z91" s="78">
        <f t="shared" si="40"/>
        <v>224.19489553667557</v>
      </c>
      <c r="AA91" s="78">
        <f t="shared" si="41"/>
        <v>8.3117836014550406</v>
      </c>
    </row>
    <row r="92" spans="1:27" x14ac:dyDescent="0.3">
      <c r="A92" s="17">
        <f>Точечные_интервальные_оценки!A92</f>
        <v>42814</v>
      </c>
      <c r="B92" s="80">
        <f>Точечные_интервальные_оценки!B92</f>
        <v>-5.4911383037671659E-2</v>
      </c>
      <c r="C92" s="16">
        <f>Точечные_интервальные_оценки!D92</f>
        <v>-7.9260652724206029E-3</v>
      </c>
      <c r="D92" s="16">
        <f>Точечные_интервальные_оценки!F92</f>
        <v>3.8089238241221499E-3</v>
      </c>
      <c r="E92" s="16"/>
      <c r="F92" s="16"/>
      <c r="G92" s="99">
        <f t="shared" si="28"/>
        <v>4.4002313219100406E-2</v>
      </c>
      <c r="H92" s="78">
        <f t="shared" si="25"/>
        <v>6.2871098357609012E-2</v>
      </c>
      <c r="I92" s="78">
        <f t="shared" si="26"/>
        <v>5.3436705788354709E-2</v>
      </c>
      <c r="J92" s="78">
        <f t="shared" si="29"/>
        <v>13</v>
      </c>
      <c r="K92" s="78">
        <f t="shared" si="30"/>
        <v>0.9464285714285714</v>
      </c>
      <c r="L92" s="78">
        <f t="shared" si="31"/>
        <v>3.0757525648681714</v>
      </c>
      <c r="M92" s="78">
        <f t="shared" si="32"/>
        <v>2.9131105372029773</v>
      </c>
      <c r="N92" s="78">
        <f t="shared" si="33"/>
        <v>0.95301223883366892</v>
      </c>
      <c r="O92" s="100">
        <f t="shared" si="34"/>
        <v>-6.5836674050975263E-3</v>
      </c>
      <c r="Q92" s="78">
        <f t="shared" si="27"/>
        <v>4.4002313219100406E-2</v>
      </c>
      <c r="R92" s="78">
        <f t="shared" si="27"/>
        <v>6.2871098357609012E-2</v>
      </c>
      <c r="S92" s="78">
        <f t="shared" si="27"/>
        <v>5.3436705788354709E-2</v>
      </c>
      <c r="T92" s="78">
        <f t="shared" si="27"/>
        <v>13</v>
      </c>
      <c r="U92" s="78">
        <f t="shared" si="35"/>
        <v>0.97469922270955278</v>
      </c>
      <c r="V92" s="78">
        <f t="shared" si="36"/>
        <v>0.91845223121533714</v>
      </c>
      <c r="W92" s="78">
        <f t="shared" si="37"/>
        <v>5.6246991494215637E-2</v>
      </c>
      <c r="X92" s="78">
        <f t="shared" si="38"/>
        <v>12.599326094704303</v>
      </c>
      <c r="Y92" s="78">
        <f t="shared" si="39"/>
        <v>-0.40067390529569735</v>
      </c>
      <c r="Z92" s="78">
        <f t="shared" si="40"/>
        <v>0.16053957838490546</v>
      </c>
      <c r="AA92" s="78">
        <f t="shared" si="41"/>
        <v>1.2741917875463419E-2</v>
      </c>
    </row>
    <row r="93" spans="1:27" ht="15" thickBot="1" x14ac:dyDescent="0.35">
      <c r="A93" s="17">
        <f>Точечные_интервальные_оценки!A93</f>
        <v>42821</v>
      </c>
      <c r="B93" s="80">
        <f>Точечные_интервальные_оценки!B93</f>
        <v>-3.8756956574004233E-3</v>
      </c>
      <c r="C93" s="16">
        <f>Точечные_интервальные_оценки!D93</f>
        <v>0</v>
      </c>
      <c r="D93" s="16">
        <f>Точечные_интервальные_оценки!F93</f>
        <v>2.456510912732069E-2</v>
      </c>
      <c r="E93" s="16"/>
      <c r="F93" s="16"/>
      <c r="G93" s="84">
        <f t="shared" si="28"/>
        <v>6.2871098357609012E-2</v>
      </c>
      <c r="H93" s="101">
        <f t="shared" si="25"/>
        <v>8.1739883496117618E-2</v>
      </c>
      <c r="I93" s="101">
        <f t="shared" si="26"/>
        <v>7.2305490926863308E-2</v>
      </c>
      <c r="J93" s="101">
        <f t="shared" si="29"/>
        <v>11</v>
      </c>
      <c r="K93" s="101">
        <f t="shared" si="30"/>
        <v>0.9955357142857143</v>
      </c>
      <c r="L93" s="101">
        <f xml:space="preserve"> (J93) / ( (H93 - G93) * $L$14)</f>
        <v>2.6025598625807604</v>
      </c>
      <c r="M93" s="101">
        <f t="shared" si="32"/>
        <v>0.97462611715103953</v>
      </c>
      <c r="N93" s="101">
        <f t="shared" si="33"/>
        <v>0.98728795240604694</v>
      </c>
      <c r="O93" s="85">
        <f t="shared" si="34"/>
        <v>8.2477618796673591E-3</v>
      </c>
      <c r="Q93" s="78">
        <f t="shared" si="27"/>
        <v>6.2871098357609012E-2</v>
      </c>
      <c r="R93" s="78">
        <f t="shared" si="27"/>
        <v>8.1739883496117618E-2</v>
      </c>
      <c r="S93" s="78">
        <f t="shared" si="27"/>
        <v>7.2305490926863308E-2</v>
      </c>
      <c r="T93" s="78">
        <f t="shared" si="27"/>
        <v>11</v>
      </c>
      <c r="U93" s="78">
        <f t="shared" si="35"/>
        <v>0.99404755492479158</v>
      </c>
      <c r="V93" s="78">
        <f t="shared" si="36"/>
        <v>0.97469922270955278</v>
      </c>
      <c r="W93" s="78">
        <f t="shared" si="37"/>
        <v>1.9348332215238795E-2</v>
      </c>
      <c r="X93" s="78">
        <f t="shared" si="38"/>
        <v>4.3340264162134901</v>
      </c>
      <c r="Y93" s="78">
        <f t="shared" si="39"/>
        <v>-6.6659735837865099</v>
      </c>
      <c r="Z93" s="78">
        <f t="shared" si="40"/>
        <v>44.43520381973957</v>
      </c>
      <c r="AA93" s="78">
        <f t="shared" si="41"/>
        <v>10.252637975049835</v>
      </c>
    </row>
    <row r="94" spans="1:27" x14ac:dyDescent="0.3">
      <c r="A94" s="17">
        <f>Точечные_интервальные_оценки!A94</f>
        <v>42828</v>
      </c>
      <c r="B94" s="80">
        <f>Точечные_интервальные_оценки!B94</f>
        <v>2.8498419719945243E-2</v>
      </c>
      <c r="C94" s="16">
        <f>Точечные_интервальные_оценки!D94</f>
        <v>-2.4162249279079936E-2</v>
      </c>
      <c r="D94" s="16">
        <f>Точечные_интервальные_оценки!F94</f>
        <v>3.776322542520371E-2</v>
      </c>
      <c r="E94" s="16"/>
      <c r="F94" s="16"/>
      <c r="Y94" s="228" t="s">
        <v>164</v>
      </c>
      <c r="Z94" s="228"/>
      <c r="AA94" s="112">
        <f>SUM(AA86:AA93)</f>
        <v>30.449477333333562</v>
      </c>
    </row>
    <row r="95" spans="1:27" ht="15" thickBot="1" x14ac:dyDescent="0.35">
      <c r="A95" s="17">
        <f>Точечные_интервальные_оценки!A95</f>
        <v>42842</v>
      </c>
      <c r="B95" s="80">
        <f>Точечные_интервальные_оценки!B95</f>
        <v>5.6761677290010594E-3</v>
      </c>
      <c r="C95" s="16">
        <f>Точечные_интервальные_оценки!D95</f>
        <v>2.9455102297569658E-3</v>
      </c>
      <c r="D95" s="16">
        <f>Точечные_интервальные_оценки!F95</f>
        <v>5.2120468617081811E-3</v>
      </c>
      <c r="E95" s="16"/>
      <c r="F95" s="16"/>
    </row>
    <row r="96" spans="1:27" ht="15" thickBot="1" x14ac:dyDescent="0.35">
      <c r="A96" s="17">
        <f>Точечные_интервальные_оценки!A96</f>
        <v>42856</v>
      </c>
      <c r="B96" s="80">
        <f>Точечные_интервальные_оценки!B96</f>
        <v>-2.3347363996991062E-2</v>
      </c>
      <c r="C96" s="16">
        <f>Точечные_интервальные_оценки!D96</f>
        <v>-2.2989518224698833E-2</v>
      </c>
      <c r="D96" s="16">
        <f>Точечные_интервальные_оценки!F96</f>
        <v>-1.5245650219406373E-2</v>
      </c>
      <c r="E96" s="16"/>
      <c r="F96" s="16"/>
      <c r="R96" s="206" t="s">
        <v>161</v>
      </c>
      <c r="S96" s="207"/>
      <c r="T96" s="208"/>
      <c r="U96" s="111">
        <f xml:space="preserve"> 9 - 1 - 2</f>
        <v>6</v>
      </c>
    </row>
    <row r="97" spans="1:24" ht="15" thickBot="1" x14ac:dyDescent="0.35">
      <c r="A97" s="17">
        <f>Точечные_интервальные_оценки!A97</f>
        <v>42863</v>
      </c>
      <c r="B97" s="80">
        <f>Точечные_интервальные_оценки!B97</f>
        <v>1.9360647753169709E-2</v>
      </c>
      <c r="C97" s="16">
        <f>Точечные_интервальные_оценки!D97</f>
        <v>-3.5506688456909644E-2</v>
      </c>
      <c r="D97" s="16">
        <f>Точечные_интервальные_оценки!F97</f>
        <v>-1.5969369128518093E-2</v>
      </c>
      <c r="E97" s="16"/>
      <c r="F97" s="16"/>
      <c r="P97" s="119">
        <f>MAX(O86:O93)</f>
        <v>0.18077892193062495</v>
      </c>
    </row>
    <row r="98" spans="1:24" x14ac:dyDescent="0.3">
      <c r="A98" s="17">
        <f>Точечные_интервальные_оценки!A98</f>
        <v>42870</v>
      </c>
      <c r="B98" s="80">
        <f>Точечные_интервальные_оценки!B98</f>
        <v>4.3640920408952524E-2</v>
      </c>
      <c r="C98" s="16">
        <f>Точечные_интервальные_оценки!D98</f>
        <v>-1.5174798019235115E-2</v>
      </c>
      <c r="D98" s="16">
        <f>Точечные_интервальные_оценки!F98</f>
        <v>-4.5632412952057054E-3</v>
      </c>
      <c r="E98" s="16"/>
      <c r="F98" s="16"/>
      <c r="R98" s="229" t="s">
        <v>163</v>
      </c>
      <c r="S98" s="230"/>
      <c r="T98" s="231"/>
      <c r="U98" s="40">
        <f>CHIINV(1-H82,U96)</f>
        <v>16.811893829770931</v>
      </c>
    </row>
    <row r="99" spans="1:24" x14ac:dyDescent="0.3">
      <c r="A99" s="17">
        <f>Точечные_интервальные_оценки!A99</f>
        <v>42877</v>
      </c>
      <c r="B99" s="80">
        <f>Точечные_интервальные_оценки!B99</f>
        <v>-1.0894051989868547E-2</v>
      </c>
      <c r="C99" s="16">
        <f>Точечные_интервальные_оценки!D99</f>
        <v>-5.338787341806156E-2</v>
      </c>
      <c r="D99" s="16">
        <f>Точечные_интервальные_оценки!F99</f>
        <v>-6.8841445451452076E-3</v>
      </c>
      <c r="E99" s="16"/>
      <c r="F99" s="16"/>
    </row>
    <row r="100" spans="1:24" ht="15" thickBot="1" x14ac:dyDescent="0.35">
      <c r="A100" s="17">
        <f>Точечные_интервальные_оценки!A100</f>
        <v>42884</v>
      </c>
      <c r="B100" s="80">
        <f>Точечные_интервальные_оценки!B100</f>
        <v>-2.0044924689059395E-2</v>
      </c>
      <c r="C100" s="16">
        <f>Точечные_интервальные_оценки!D100</f>
        <v>0</v>
      </c>
      <c r="D100" s="16">
        <f>Точечные_интервальные_оценки!F100</f>
        <v>-9.9174366573459155E-3</v>
      </c>
      <c r="E100" s="16"/>
      <c r="F100" s="16"/>
    </row>
    <row r="101" spans="1:24" ht="14.4" customHeight="1" x14ac:dyDescent="0.3">
      <c r="A101" s="17">
        <f>Точечные_интервальные_оценки!A101</f>
        <v>42891</v>
      </c>
      <c r="B101" s="80">
        <f>Точечные_интервальные_оценки!B101</f>
        <v>-5.4856383484058323E-2</v>
      </c>
      <c r="C101" s="16">
        <f>Точечные_интервальные_оценки!D101</f>
        <v>-3.9478810973787463E-2</v>
      </c>
      <c r="D101" s="16">
        <f>Точечные_интервальные_оценки!F101</f>
        <v>1.6474837203505042E-2</v>
      </c>
      <c r="E101" s="16"/>
      <c r="F101" s="16"/>
      <c r="R101" s="209" t="s">
        <v>168</v>
      </c>
      <c r="S101" s="210"/>
      <c r="T101" s="210"/>
      <c r="U101" s="210"/>
      <c r="V101" s="210"/>
      <c r="W101" s="210"/>
      <c r="X101" s="211"/>
    </row>
    <row r="102" spans="1:24" x14ac:dyDescent="0.3">
      <c r="A102" s="17">
        <f>Точечные_интервальные_оценки!A102</f>
        <v>42898</v>
      </c>
      <c r="B102" s="80">
        <f>Точечные_интервальные_оценки!B102</f>
        <v>-2.7885203489535663E-2</v>
      </c>
      <c r="C102" s="16">
        <f>Точечные_интервальные_оценки!D102</f>
        <v>1.0016778243471209E-2</v>
      </c>
      <c r="D102" s="16">
        <f>Точечные_интервальные_оценки!F102</f>
        <v>1.6326534238853118E-3</v>
      </c>
      <c r="E102" s="16"/>
      <c r="F102" s="16"/>
      <c r="R102" s="212"/>
      <c r="S102" s="213"/>
      <c r="T102" s="213"/>
      <c r="U102" s="213"/>
      <c r="V102" s="213"/>
      <c r="W102" s="213"/>
      <c r="X102" s="214"/>
    </row>
    <row r="103" spans="1:24" ht="21" customHeight="1" thickBot="1" x14ac:dyDescent="0.35">
      <c r="A103" s="17">
        <f>Точечные_интервальные_оценки!A103</f>
        <v>42905</v>
      </c>
      <c r="B103" s="80">
        <f>Точечные_интервальные_оценки!B103</f>
        <v>6.0271719188689281E-2</v>
      </c>
      <c r="C103" s="16">
        <f>Точечные_интервальные_оценки!D103</f>
        <v>4.228272115937759E-2</v>
      </c>
      <c r="D103" s="16">
        <f>Точечные_интервальные_оценки!F103</f>
        <v>4.9333790168142197E-2</v>
      </c>
      <c r="E103" s="16"/>
      <c r="F103" s="16"/>
      <c r="R103" s="215"/>
      <c r="S103" s="216"/>
      <c r="T103" s="216"/>
      <c r="U103" s="216"/>
      <c r="V103" s="216"/>
      <c r="W103" s="216"/>
      <c r="X103" s="217"/>
    </row>
    <row r="104" spans="1:24" ht="15" thickBot="1" x14ac:dyDescent="0.35">
      <c r="A104" s="17">
        <f>Точечные_интервальные_оценки!A104</f>
        <v>42919</v>
      </c>
      <c r="B104" s="80">
        <f>Точечные_интервальные_оценки!B104</f>
        <v>-1.745713729815495E-2</v>
      </c>
      <c r="C104" s="16">
        <f>Точечные_интервальные_оценки!D104</f>
        <v>-5.310982531394829E-2</v>
      </c>
      <c r="D104" s="16">
        <f>Точечные_интервальные_оценки!F104</f>
        <v>-1.6230069120040852E-2</v>
      </c>
      <c r="E104" s="16"/>
      <c r="F104" s="16"/>
    </row>
    <row r="105" spans="1:24" ht="15" thickBot="1" x14ac:dyDescent="0.35">
      <c r="A105" s="17">
        <f>Точечные_интервальные_оценки!A105</f>
        <v>42926</v>
      </c>
      <c r="B105" s="80">
        <f>Точечные_интервальные_оценки!B105</f>
        <v>2.3826585583634676E-2</v>
      </c>
      <c r="C105" s="16">
        <f>Точечные_интервальные_оценки!D105</f>
        <v>-4.0190880583245339E-2</v>
      </c>
      <c r="D105" s="16">
        <f>Точечные_интервальные_оценки!F105</f>
        <v>6.2912867756113921E-4</v>
      </c>
      <c r="E105" s="16"/>
      <c r="F105" s="16"/>
      <c r="R105" s="218" t="s">
        <v>166</v>
      </c>
      <c r="S105" s="219"/>
      <c r="T105" s="219"/>
      <c r="U105" s="111">
        <f xml:space="preserve"> SQRT($L$14) * P97</f>
        <v>2.7056511544590101</v>
      </c>
    </row>
    <row r="106" spans="1:24" ht="15" thickBot="1" x14ac:dyDescent="0.35">
      <c r="A106" s="17">
        <f>Точечные_интервальные_оценки!A106</f>
        <v>42933</v>
      </c>
      <c r="B106" s="80">
        <f>Точечные_интервальные_оценки!B106</f>
        <v>1.8608845201275526E-2</v>
      </c>
      <c r="C106" s="16">
        <f>Точечные_интервальные_оценки!D106</f>
        <v>8.173988349611766E-2</v>
      </c>
      <c r="D106" s="16">
        <f>Точечные_интервальные_оценки!F106</f>
        <v>-1.8885746878682475E-3</v>
      </c>
      <c r="E106" s="16"/>
      <c r="F106" s="16"/>
    </row>
    <row r="107" spans="1:24" ht="15" thickBot="1" x14ac:dyDescent="0.35">
      <c r="A107" s="17">
        <f>Точечные_интервальные_оценки!A107</f>
        <v>42947</v>
      </c>
      <c r="B107" s="80">
        <f>Точечные_интервальные_оценки!B107</f>
        <v>1.0368227273176218E-2</v>
      </c>
      <c r="C107" s="16">
        <f>Точечные_интервальные_оценки!D107</f>
        <v>1.3245226750020723E-2</v>
      </c>
      <c r="D107" s="16">
        <f>Точечные_интервальные_оценки!F107</f>
        <v>3.2483962430054407E-2</v>
      </c>
      <c r="E107" s="16"/>
      <c r="F107" s="16"/>
      <c r="R107" s="206" t="s">
        <v>163</v>
      </c>
      <c r="S107" s="207"/>
      <c r="T107" s="208"/>
      <c r="U107" s="111">
        <f>1.035</f>
        <v>1.0349999999999999</v>
      </c>
    </row>
    <row r="108" spans="1:24" x14ac:dyDescent="0.3">
      <c r="A108" s="17">
        <f>Точечные_интервальные_оценки!A108</f>
        <v>42954</v>
      </c>
      <c r="B108" s="80">
        <f>Точечные_интервальные_оценки!B108</f>
        <v>-9.1815965056807058E-3</v>
      </c>
      <c r="C108" s="16">
        <f>Точечные_интервальные_оценки!D108</f>
        <v>-6.8053463245015641E-2</v>
      </c>
      <c r="D108" s="16">
        <f>Точечные_интервальные_оценки!F108</f>
        <v>-3.8878999392180709E-2</v>
      </c>
      <c r="E108" s="16"/>
      <c r="F108" s="16"/>
    </row>
    <row r="109" spans="1:24" x14ac:dyDescent="0.3">
      <c r="A109" s="17">
        <f>Точечные_интервальные_оценки!A109</f>
        <v>42961</v>
      </c>
      <c r="B109" s="80">
        <f>Точечные_интервальные_оценки!B109</f>
        <v>3.9452970690969083E-3</v>
      </c>
      <c r="C109" s="16">
        <f>Точечные_интервальные_оценки!D109</f>
        <v>4.1385216162854281E-2</v>
      </c>
      <c r="D109" s="16">
        <f>Точечные_интервальные_оценки!F109</f>
        <v>-1.2914086759209601E-2</v>
      </c>
      <c r="E109" s="16"/>
      <c r="F109" s="16"/>
    </row>
    <row r="110" spans="1:24" x14ac:dyDescent="0.3">
      <c r="A110" s="17">
        <f>Точечные_интервальные_оценки!A110</f>
        <v>42968</v>
      </c>
      <c r="B110" s="80">
        <f>Точечные_интервальные_оценки!B110</f>
        <v>1.1873060084365561E-2</v>
      </c>
      <c r="C110" s="16">
        <f>Точечные_интервальные_оценки!D110</f>
        <v>1.8742181809740664E-2</v>
      </c>
      <c r="D110" s="16">
        <f>Точечные_интервальные_оценки!F110</f>
        <v>4.8208887317183315E-3</v>
      </c>
      <c r="E110" s="16"/>
      <c r="F110" s="16"/>
    </row>
    <row r="111" spans="1:24" x14ac:dyDescent="0.3">
      <c r="A111" s="17">
        <f>Точечные_интервальные_оценки!A111</f>
        <v>42975</v>
      </c>
      <c r="B111" s="80">
        <f>Точечные_интервальные_оценки!B111</f>
        <v>1.6847020118886909E-3</v>
      </c>
      <c r="C111" s="16">
        <f>Точечные_интервальные_оценки!D111</f>
        <v>-2.6560440581162963E-3</v>
      </c>
      <c r="D111" s="16">
        <f>Точечные_интервальные_оценки!F111</f>
        <v>8.586578516078967E-3</v>
      </c>
      <c r="E111" s="16"/>
      <c r="F111" s="16"/>
    </row>
    <row r="112" spans="1:24" x14ac:dyDescent="0.3">
      <c r="A112" s="17">
        <f>Точечные_интервальные_оценки!A112</f>
        <v>42982</v>
      </c>
      <c r="B112" s="80">
        <f>Точечные_интервальные_оценки!B112</f>
        <v>2.4809456602170103E-2</v>
      </c>
      <c r="C112" s="16">
        <f>Точечные_интервальные_оценки!D112</f>
        <v>-1.0695289116747919E-2</v>
      </c>
      <c r="D112" s="16">
        <f>Точечные_интервальные_оценки!F112</f>
        <v>3.5057301384619037E-2</v>
      </c>
      <c r="E112" s="16"/>
      <c r="F112" s="16"/>
    </row>
    <row r="113" spans="1:17" x14ac:dyDescent="0.3">
      <c r="A113" s="17">
        <f>Точечные_интервальные_оценки!A113</f>
        <v>42989</v>
      </c>
      <c r="B113" s="80">
        <f>Точечные_интервальные_оценки!B113</f>
        <v>1.8928644682527913E-3</v>
      </c>
      <c r="C113" s="16">
        <f>Точечные_интервальные_оценки!D113</f>
        <v>4.7252884850545511E-2</v>
      </c>
      <c r="D113" s="16">
        <f>Точечные_интервальные_оценки!F113</f>
        <v>1.4969159997857771E-2</v>
      </c>
      <c r="E113" s="16"/>
      <c r="F113" s="16"/>
    </row>
    <row r="114" spans="1:17" ht="15" thickBot="1" x14ac:dyDescent="0.35">
      <c r="A114" s="17">
        <f>Точечные_интервальные_оценки!A114</f>
        <v>42996</v>
      </c>
      <c r="B114" s="80">
        <f>Точечные_интервальные_оценки!B114</f>
        <v>1.4394140506446162E-2</v>
      </c>
      <c r="C114" s="16">
        <f>Точечные_интервальные_оценки!D114</f>
        <v>7.1724180798445586E-2</v>
      </c>
      <c r="D114" s="16">
        <f>Точечные_интервальные_оценки!F114</f>
        <v>-9.4281025212016173E-3</v>
      </c>
      <c r="E114" s="16"/>
      <c r="F114" s="16"/>
    </row>
    <row r="115" spans="1:17" x14ac:dyDescent="0.3">
      <c r="A115" s="17">
        <f>Точечные_интервальные_оценки!A115</f>
        <v>43003</v>
      </c>
      <c r="B115" s="80">
        <f>Точечные_интервальные_оценки!B115</f>
        <v>2.1878945487439672E-2</v>
      </c>
      <c r="C115" s="16">
        <f>Точечные_интервальные_оценки!D115</f>
        <v>1.8913093306486994E-2</v>
      </c>
      <c r="D115" s="16">
        <f>Точечные_интервальные_оценки!F115</f>
        <v>7.0793971433702968E-3</v>
      </c>
      <c r="E115" s="16"/>
      <c r="F115" s="16"/>
      <c r="G115" s="82" t="s">
        <v>138</v>
      </c>
      <c r="H115" s="83">
        <f xml:space="preserve"> 1 + 1.4 * LN(O14)</f>
        <v>8.5763044725970552</v>
      </c>
      <c r="O115" s="77" t="s">
        <v>140</v>
      </c>
      <c r="P115" s="77" t="s">
        <v>142</v>
      </c>
      <c r="Q115" s="77" t="s">
        <v>143</v>
      </c>
    </row>
    <row r="116" spans="1:17" ht="15" thickBot="1" x14ac:dyDescent="0.35">
      <c r="A116" s="17">
        <f>Точечные_интервальные_оценки!A116</f>
        <v>43010</v>
      </c>
      <c r="B116" s="80">
        <f>Точечные_интервальные_оценки!B116</f>
        <v>3.288786684483521E-2</v>
      </c>
      <c r="C116" s="16">
        <f>Точечные_интервальные_оценки!D116</f>
        <v>4.6729056993924231E-3</v>
      </c>
      <c r="D116" s="16">
        <f>Точечные_интервальные_оценки!F116</f>
        <v>5.1598894874883543E-3</v>
      </c>
      <c r="E116" s="16"/>
      <c r="F116" s="16"/>
      <c r="G116" s="84" t="s">
        <v>137</v>
      </c>
      <c r="H116" s="113">
        <f xml:space="preserve"> (O12 - O11) / 9</f>
        <v>1.578342737356609E-2</v>
      </c>
      <c r="O116" s="88">
        <v>-5.5444081914801664E-2</v>
      </c>
      <c r="P116" s="89">
        <v>7</v>
      </c>
      <c r="Q116" s="91">
        <v>3.125E-2</v>
      </c>
    </row>
    <row r="117" spans="1:17" x14ac:dyDescent="0.3">
      <c r="A117" s="17">
        <f>Точечные_интервальные_оценки!A117</f>
        <v>43017</v>
      </c>
      <c r="B117" s="80">
        <f>Точечные_интервальные_оценки!B117</f>
        <v>1.2161047909212908E-2</v>
      </c>
      <c r="C117" s="16">
        <f>Точечные_интервальные_оценки!D117</f>
        <v>-1.1723463696059259E-2</v>
      </c>
      <c r="D117" s="16">
        <f>Точечные_интервальные_оценки!F117</f>
        <v>-1.8732443816804475E-3</v>
      </c>
      <c r="E117" s="16"/>
      <c r="F117" s="16"/>
      <c r="O117" s="88">
        <v>-3.9660654541235574E-2</v>
      </c>
      <c r="P117" s="89">
        <v>8</v>
      </c>
      <c r="Q117" s="91">
        <v>6.6964285714285712E-2</v>
      </c>
    </row>
    <row r="118" spans="1:17" x14ac:dyDescent="0.3">
      <c r="A118" s="17">
        <f>Точечные_интервальные_оценки!A118</f>
        <v>43031</v>
      </c>
      <c r="B118" s="80">
        <f>Точечные_интервальные_оценки!B118</f>
        <v>-1.1838660819978078E-2</v>
      </c>
      <c r="C118" s="16">
        <f>Точечные_интервальные_оценки!D118</f>
        <v>-7.8844035241489828E-3</v>
      </c>
      <c r="D118" s="16">
        <f>Точечные_интервальные_оценки!F118</f>
        <v>6.2131098612533387E-4</v>
      </c>
      <c r="E118" s="16"/>
      <c r="F118" s="16"/>
      <c r="O118" s="88">
        <v>-2.3877227167669483E-2</v>
      </c>
      <c r="P118" s="89">
        <v>22</v>
      </c>
      <c r="Q118" s="91">
        <v>0.16517857142857142</v>
      </c>
    </row>
    <row r="119" spans="1:17" x14ac:dyDescent="0.3">
      <c r="A119" s="17">
        <f>Точечные_интервальные_оценки!A119</f>
        <v>43038</v>
      </c>
      <c r="B119" s="80">
        <f>Точечные_интервальные_оценки!B119</f>
        <v>4.1179201168096848E-2</v>
      </c>
      <c r="C119" s="16">
        <f>Точечные_интервальные_оценки!D119</f>
        <v>-1.0610179112015459E-2</v>
      </c>
      <c r="D119" s="16">
        <f>Точечные_интервальные_оценки!F119</f>
        <v>-1.3129291441792623E-2</v>
      </c>
      <c r="E119" s="16"/>
      <c r="F119" s="16"/>
      <c r="G119" s="114">
        <f>O11</f>
        <v>-7.1227509288367755E-2</v>
      </c>
      <c r="H119" s="76">
        <f t="shared" ref="H119:H127" si="42" xml:space="preserve"> G119 + $H$116</f>
        <v>-5.5444081914801664E-2</v>
      </c>
      <c r="I119" s="114" t="s">
        <v>139</v>
      </c>
      <c r="O119" s="88">
        <v>-8.0937997941033929E-3</v>
      </c>
      <c r="P119" s="89">
        <v>40</v>
      </c>
      <c r="Q119" s="91">
        <v>0.34375</v>
      </c>
    </row>
    <row r="120" spans="1:17" x14ac:dyDescent="0.3">
      <c r="A120" s="17">
        <f>Точечные_интервальные_оценки!A120</f>
        <v>43059</v>
      </c>
      <c r="B120" s="80">
        <f>Точечные_интервальные_оценки!B120</f>
        <v>2.2461006457858604E-2</v>
      </c>
      <c r="C120" s="16">
        <f>Точечные_интервальные_оценки!D120</f>
        <v>-3.8786025035156421E-2</v>
      </c>
      <c r="D120" s="16">
        <f>Точечные_интервальные_оценки!F120</f>
        <v>1.0256500167189282E-2</v>
      </c>
      <c r="E120" s="16"/>
      <c r="F120" s="16"/>
      <c r="G120" s="76">
        <f t="shared" ref="G120:G127" si="43">H119</f>
        <v>-5.5444081914801664E-2</v>
      </c>
      <c r="H120" s="76">
        <f t="shared" si="42"/>
        <v>-3.9660654541235574E-2</v>
      </c>
      <c r="I120" s="76"/>
      <c r="O120" s="88">
        <v>7.6896275794626975E-3</v>
      </c>
      <c r="P120" s="89">
        <v>59</v>
      </c>
      <c r="Q120" s="91">
        <v>0.6071428571428571</v>
      </c>
    </row>
    <row r="121" spans="1:17" x14ac:dyDescent="0.3">
      <c r="A121" s="17">
        <f>Точечные_интервальные_оценки!A121</f>
        <v>43066</v>
      </c>
      <c r="B121" s="80">
        <f>Точечные_интервальные_оценки!B121</f>
        <v>-4.2061030839062444E-2</v>
      </c>
      <c r="C121" s="16">
        <f>Точечные_интервальные_оценки!D121</f>
        <v>-2.8288562004777137E-3</v>
      </c>
      <c r="D121" s="16">
        <f>Точечные_интервальные_оценки!F121</f>
        <v>-3.9615787893390791E-2</v>
      </c>
      <c r="E121" s="16"/>
      <c r="F121" s="16"/>
      <c r="G121" s="76">
        <f t="shared" si="43"/>
        <v>-3.9660654541235574E-2</v>
      </c>
      <c r="H121" s="76">
        <f t="shared" si="42"/>
        <v>-2.3877227167669483E-2</v>
      </c>
      <c r="I121" s="76"/>
      <c r="O121" s="88">
        <v>2.3473054953028788E-2</v>
      </c>
      <c r="P121" s="89">
        <v>44</v>
      </c>
      <c r="Q121" s="91">
        <v>0.8035714285714286</v>
      </c>
    </row>
    <row r="122" spans="1:17" x14ac:dyDescent="0.3">
      <c r="A122" s="17">
        <f>Точечные_интервальные_оценки!A122</f>
        <v>43073</v>
      </c>
      <c r="B122" s="80">
        <f>Точечные_интервальные_оценки!B122</f>
        <v>9.0106094012842461E-2</v>
      </c>
      <c r="C122" s="16">
        <f>Точечные_интервальные_оценки!D122</f>
        <v>-2.8737609767356911E-2</v>
      </c>
      <c r="D122" s="16">
        <f>Точечные_интервальные_оценки!F122</f>
        <v>5.9752631900870205E-3</v>
      </c>
      <c r="E122" s="16"/>
      <c r="F122" s="16"/>
      <c r="G122" s="76">
        <f t="shared" si="43"/>
        <v>-2.3877227167669483E-2</v>
      </c>
      <c r="H122" s="76">
        <f t="shared" si="42"/>
        <v>-8.0937997941033929E-3</v>
      </c>
      <c r="I122" s="76"/>
      <c r="O122" s="88">
        <v>3.9256482326594878E-2</v>
      </c>
      <c r="P122" s="89">
        <v>23</v>
      </c>
      <c r="Q122" s="91">
        <v>0.90625</v>
      </c>
    </row>
    <row r="123" spans="1:17" x14ac:dyDescent="0.3">
      <c r="A123" s="17">
        <f>Точечные_интервальные_оценки!A123</f>
        <v>43080</v>
      </c>
      <c r="B123" s="80">
        <f>Точечные_интервальные_оценки!B123</f>
        <v>-3.1396108216144906E-2</v>
      </c>
      <c r="C123" s="16">
        <f>Точечные_интервальные_оценки!D123</f>
        <v>7.5772558472330206E-2</v>
      </c>
      <c r="D123" s="16">
        <f>Точечные_интервальные_оценки!F123</f>
        <v>1.988606144582538E-2</v>
      </c>
      <c r="E123" s="16"/>
      <c r="F123" s="16"/>
      <c r="G123" s="76">
        <f t="shared" si="43"/>
        <v>-8.0937997941033929E-3</v>
      </c>
      <c r="H123" s="76">
        <f t="shared" si="42"/>
        <v>7.6896275794626975E-3</v>
      </c>
      <c r="I123" s="76"/>
      <c r="O123" s="88">
        <v>5.5039909700160969E-2</v>
      </c>
      <c r="P123" s="89">
        <v>16</v>
      </c>
      <c r="Q123" s="91">
        <v>0.9776785714285714</v>
      </c>
    </row>
    <row r="124" spans="1:17" x14ac:dyDescent="0.3">
      <c r="A124" s="17">
        <f>Точечные_интервальные_оценки!A124</f>
        <v>43087</v>
      </c>
      <c r="B124" s="80">
        <f>Точечные_интервальные_оценки!B124</f>
        <v>-1.2278955286516655E-2</v>
      </c>
      <c r="C124" s="16">
        <f>Точечные_интервальные_оценки!D124</f>
        <v>-8.1411575836997738E-3</v>
      </c>
      <c r="D124" s="16">
        <f>Точечные_интервальные_оценки!F124</f>
        <v>-1.9886061445825449E-2</v>
      </c>
      <c r="E124" s="16"/>
      <c r="F124" s="16"/>
      <c r="G124" s="76">
        <f t="shared" si="43"/>
        <v>7.6896275794626975E-3</v>
      </c>
      <c r="H124" s="76">
        <f t="shared" si="42"/>
        <v>2.3473054953028788E-2</v>
      </c>
      <c r="I124" s="76"/>
      <c r="O124" s="88">
        <v>7.0823337073727066E-2</v>
      </c>
      <c r="P124" s="89">
        <v>5</v>
      </c>
      <c r="Q124" s="91">
        <v>1</v>
      </c>
    </row>
    <row r="125" spans="1:17" ht="15" thickBot="1" x14ac:dyDescent="0.35">
      <c r="A125" s="17">
        <f>Точечные_интервальные_оценки!A125</f>
        <v>43094</v>
      </c>
      <c r="B125" s="80">
        <f>Точечные_интервальные_оценки!B125</f>
        <v>-5.8309203107932096E-3</v>
      </c>
      <c r="C125" s="16">
        <f>Точечные_интервальные_оценки!D125</f>
        <v>4.5280704533156496E-2</v>
      </c>
      <c r="D125" s="16">
        <f>Точечные_интервальные_оценки!F125</f>
        <v>-7.6890596678216147E-3</v>
      </c>
      <c r="E125" s="16"/>
      <c r="F125" s="16"/>
      <c r="G125" s="76">
        <f t="shared" si="43"/>
        <v>2.3473054953028788E-2</v>
      </c>
      <c r="H125" s="76">
        <f t="shared" si="42"/>
        <v>3.9256482326594878E-2</v>
      </c>
      <c r="I125" s="76"/>
      <c r="O125" s="90" t="s">
        <v>141</v>
      </c>
      <c r="P125" s="90">
        <v>0</v>
      </c>
      <c r="Q125" s="92">
        <v>1</v>
      </c>
    </row>
    <row r="126" spans="1:17" x14ac:dyDescent="0.3">
      <c r="A126" s="17">
        <f>Точечные_интервальные_оценки!A126</f>
        <v>43101</v>
      </c>
      <c r="B126" s="80">
        <f>Точечные_интервальные_оценки!B126</f>
        <v>4.5123506679753046E-2</v>
      </c>
      <c r="C126" s="16">
        <f>Точечные_интервальные_оценки!D126</f>
        <v>-1.3106347505300547E-2</v>
      </c>
      <c r="D126" s="16">
        <f>Точечные_интервальные_оценки!F126</f>
        <v>6.7802912766248322E-2</v>
      </c>
      <c r="E126" s="16"/>
      <c r="F126" s="16"/>
      <c r="G126" s="76">
        <f t="shared" si="43"/>
        <v>3.9256482326594878E-2</v>
      </c>
      <c r="H126" s="76">
        <f t="shared" si="42"/>
        <v>5.5039909700160969E-2</v>
      </c>
      <c r="I126" s="76"/>
    </row>
    <row r="127" spans="1:17" x14ac:dyDescent="0.3">
      <c r="A127" s="17">
        <f>Точечные_интервальные_оценки!A127</f>
        <v>43108</v>
      </c>
      <c r="B127" s="80">
        <f>Точечные_интервальные_оценки!B127</f>
        <v>2.8827811600381406E-2</v>
      </c>
      <c r="C127" s="16">
        <f>Точечные_интервальные_оценки!D127</f>
        <v>5.1425211807437185E-2</v>
      </c>
      <c r="D127" s="16">
        <f>Точечные_интервальные_оценки!F127</f>
        <v>3.8980261102269112E-2</v>
      </c>
      <c r="E127" s="16"/>
      <c r="F127" s="16"/>
      <c r="G127" s="76">
        <f t="shared" si="43"/>
        <v>5.5039909700160969E-2</v>
      </c>
      <c r="H127" s="114">
        <f t="shared" si="42"/>
        <v>7.0823337073727066E-2</v>
      </c>
      <c r="I127" s="76"/>
    </row>
    <row r="128" spans="1:17" x14ac:dyDescent="0.3">
      <c r="A128" s="17">
        <f>Точечные_интервальные_оценки!A128</f>
        <v>43115</v>
      </c>
      <c r="B128" s="80">
        <f>Точечные_интервальные_оценки!B128</f>
        <v>6.6863427735496389E-2</v>
      </c>
      <c r="C128" s="16">
        <f>Точечные_интервальные_оценки!D128</f>
        <v>-3.0536723860081535E-2</v>
      </c>
      <c r="D128" s="16">
        <f>Точечные_интервальные_оценки!F128</f>
        <v>1.1190428725079242E-2</v>
      </c>
      <c r="E128" s="16"/>
      <c r="F128" s="16"/>
    </row>
    <row r="129" spans="1:27" ht="15" thickBot="1" x14ac:dyDescent="0.35">
      <c r="A129" s="17">
        <f>Точечные_интервальные_оценки!A129</f>
        <v>43122</v>
      </c>
      <c r="B129" s="80">
        <f>Точечные_интервальные_оценки!B129</f>
        <v>5.0930383841016079E-2</v>
      </c>
      <c r="C129" s="16">
        <f>Точечные_интервальные_оценки!D129</f>
        <v>-6.9546734696900939E-2</v>
      </c>
      <c r="D129" s="16">
        <f>Точечные_интервальные_оценки!F129</f>
        <v>7.0049223919314021E-2</v>
      </c>
      <c r="E129" s="16"/>
      <c r="F129" s="16"/>
    </row>
    <row r="130" spans="1:27" ht="15" thickBot="1" x14ac:dyDescent="0.35">
      <c r="A130" s="17">
        <f>Точечные_интервальные_оценки!A130</f>
        <v>43129</v>
      </c>
      <c r="B130" s="80">
        <f>Точечные_интервальные_оценки!B130</f>
        <v>-1.7256259674697252E-3</v>
      </c>
      <c r="C130" s="16">
        <f>Точечные_интервальные_оценки!D130</f>
        <v>-1.3947227480850441E-2</v>
      </c>
      <c r="D130" s="16">
        <f>Точечные_интервальные_оценки!F130</f>
        <v>-3.4411375601387621E-2</v>
      </c>
      <c r="E130" s="16"/>
      <c r="F130" s="16"/>
      <c r="G130" s="115" t="s">
        <v>162</v>
      </c>
      <c r="H130" s="116">
        <f>0.99</f>
        <v>0.99</v>
      </c>
    </row>
    <row r="131" spans="1:27" x14ac:dyDescent="0.3">
      <c r="A131" s="17">
        <f>Точечные_интервальные_оценки!A131</f>
        <v>43136</v>
      </c>
      <c r="B131" s="80">
        <f>Точечные_интервальные_оценки!B131</f>
        <v>-7.5863198390212022E-2</v>
      </c>
      <c r="C131" s="16">
        <f>Точечные_интервальные_оценки!D131</f>
        <v>-2.8491955794306158E-2</v>
      </c>
      <c r="D131" s="16">
        <f>Точечные_интервальные_оценки!F131</f>
        <v>-4.6211849222592583E-2</v>
      </c>
      <c r="E131" s="16"/>
      <c r="F131" s="16"/>
    </row>
    <row r="132" spans="1:27" ht="15" thickBot="1" x14ac:dyDescent="0.35">
      <c r="A132" s="17">
        <f>Точечные_интервальные_оценки!A132</f>
        <v>43143</v>
      </c>
      <c r="B132" s="80">
        <f>Точечные_интервальные_оценки!B132</f>
        <v>5.844115494354777E-2</v>
      </c>
      <c r="C132" s="16">
        <f>Точечные_интервальные_оценки!D132</f>
        <v>5.071509257901622E-2</v>
      </c>
      <c r="D132" s="16">
        <f>Точечные_интервальные_оценки!F132</f>
        <v>-1.0789981779019151E-3</v>
      </c>
      <c r="E132" s="16"/>
      <c r="F132" s="16"/>
    </row>
    <row r="133" spans="1:27" x14ac:dyDescent="0.3">
      <c r="A133" s="17">
        <f>Точечные_интервальные_оценки!A133</f>
        <v>43150</v>
      </c>
      <c r="B133" s="80">
        <f>Точечные_интервальные_оценки!B133</f>
        <v>5.2215540341237911E-2</v>
      </c>
      <c r="C133" s="16">
        <f>Точечные_интервальные_оценки!D133</f>
        <v>5.4794657646255705E-3</v>
      </c>
      <c r="D133" s="16">
        <f>Точечные_интервальные_оценки!F133</f>
        <v>3.9612132766028874E-2</v>
      </c>
      <c r="E133" s="16"/>
      <c r="F133" s="16"/>
      <c r="G133" s="82" t="str">
        <f>G85</f>
        <v>лев конец</v>
      </c>
      <c r="H133" s="98" t="str">
        <f t="shared" ref="H133:N133" si="44">H85</f>
        <v>прав конец</v>
      </c>
      <c r="I133" s="98" t="str">
        <f t="shared" si="44"/>
        <v>середина</v>
      </c>
      <c r="J133" s="98" t="str">
        <f t="shared" si="44"/>
        <v>частота</v>
      </c>
      <c r="K133" s="98" t="str">
        <f t="shared" si="44"/>
        <v>функ распределения</v>
      </c>
      <c r="L133" s="98" t="str">
        <f t="shared" si="44"/>
        <v>плотность</v>
      </c>
      <c r="M133" s="98" t="str">
        <f t="shared" si="44"/>
        <v>норм плотность</v>
      </c>
      <c r="N133" s="98" t="str">
        <f t="shared" si="44"/>
        <v>ф-ция распред норм</v>
      </c>
      <c r="O133" s="105" t="str">
        <f>O85</f>
        <v>Разн супрем abs</v>
      </c>
      <c r="Q133" s="102" t="str">
        <f t="shared" ref="Q133:AA133" si="45">Q85</f>
        <v>лев_конец</v>
      </c>
      <c r="R133" s="102" t="str">
        <f t="shared" si="45"/>
        <v>пр_конец</v>
      </c>
      <c r="S133" s="102" t="str">
        <f t="shared" si="45"/>
        <v>середина</v>
      </c>
      <c r="T133" s="102" t="str">
        <f t="shared" si="45"/>
        <v>ni</v>
      </c>
      <c r="U133" s="102" t="str">
        <f t="shared" si="45"/>
        <v>фр в правом конце</v>
      </c>
      <c r="V133" s="102" t="str">
        <f t="shared" si="45"/>
        <v>фр в левом конце</v>
      </c>
      <c r="W133" s="102" t="str">
        <f t="shared" si="45"/>
        <v>pi</v>
      </c>
      <c r="X133" s="102" t="str">
        <f t="shared" si="45"/>
        <v>npi</v>
      </c>
      <c r="Y133" s="102" t="str">
        <f t="shared" si="45"/>
        <v>npi - ni</v>
      </c>
      <c r="Z133" s="102" t="str">
        <f t="shared" si="45"/>
        <v>(npi - ni) ^ 2</v>
      </c>
      <c r="AA133" s="102" t="str">
        <f t="shared" si="45"/>
        <v>(npi - ni) ^ 2 / npi</v>
      </c>
    </row>
    <row r="134" spans="1:27" x14ac:dyDescent="0.3">
      <c r="A134" s="17">
        <f>Точечные_интервальные_оценки!A134</f>
        <v>43157</v>
      </c>
      <c r="B134" s="80">
        <f>Точечные_интервальные_оценки!B134</f>
        <v>-7.5345689219391701E-3</v>
      </c>
      <c r="C134" s="16">
        <f>Точечные_интервальные_оценки!D134</f>
        <v>-1.6529301951210582E-2</v>
      </c>
      <c r="D134" s="16">
        <f>Точечные_интервальные_оценки!F134</f>
        <v>-5.4215468250015109E-2</v>
      </c>
      <c r="E134" s="16"/>
      <c r="F134" s="16"/>
      <c r="G134" s="99">
        <f>G119</f>
        <v>-7.1227509288367755E-2</v>
      </c>
      <c r="H134" s="78">
        <f>H119</f>
        <v>-5.5444081914801664E-2</v>
      </c>
      <c r="I134" s="78">
        <f xml:space="preserve"> (H134 + G134) / 2</f>
        <v>-6.3335795601584713E-2</v>
      </c>
      <c r="J134" s="78">
        <f>P116</f>
        <v>7</v>
      </c>
      <c r="K134" s="78">
        <f xml:space="preserve"> Q116 * 100 / 100</f>
        <v>3.125E-2</v>
      </c>
      <c r="L134" s="78">
        <f xml:space="preserve"> (J134) / ( (H134 - G134) * $O$14)</f>
        <v>1.9799248452422413</v>
      </c>
      <c r="M134" s="78">
        <f>_xlfn.NORM.DIST(I134,$O$2,$O$6,0)</f>
        <v>1.0040802172480119</v>
      </c>
      <c r="N134" s="78">
        <f>_xlfn.NORM.DIST(I134,$O$2,$O$6,1)</f>
        <v>1.0654350266380175E-2</v>
      </c>
      <c r="O134" s="100">
        <f xml:space="preserve"> K134 - N134</f>
        <v>2.0595649733619825E-2</v>
      </c>
      <c r="Q134" s="78">
        <f t="shared" ref="Q134:Q142" si="46">G134</f>
        <v>-7.1227509288367755E-2</v>
      </c>
      <c r="R134" s="78">
        <f t="shared" ref="R134:R142" si="47">H134</f>
        <v>-5.5444081914801664E-2</v>
      </c>
      <c r="S134" s="78">
        <f t="shared" ref="S134:S142" si="48">I134</f>
        <v>-6.3335795601584713E-2</v>
      </c>
      <c r="T134" s="78">
        <f t="shared" ref="T134:T142" si="49">J134</f>
        <v>7</v>
      </c>
      <c r="U134" s="78">
        <f>_xlfn.NORM.DIST(R134,$O$2,$O$6,1)</f>
        <v>2.1632344393084778E-2</v>
      </c>
      <c r="V134" s="78">
        <f>_xlfn.NORM.DIST(Q134,$O$2,$O$6,1)</f>
        <v>4.8860119143593062E-3</v>
      </c>
      <c r="W134" s="78">
        <f xml:space="preserve"> U134 - V134</f>
        <v>1.6746332478725472E-2</v>
      </c>
      <c r="X134" s="78">
        <f xml:space="preserve"> W134 * $O$14</f>
        <v>3.7511784752345054</v>
      </c>
      <c r="Y134" s="78">
        <f xml:space="preserve"> X134 - T134</f>
        <v>-3.2488215247654946</v>
      </c>
      <c r="Z134" s="78">
        <f>Y134*Y134</f>
        <v>10.554841299779593</v>
      </c>
      <c r="AA134" s="78">
        <f xml:space="preserve"> Z134 / X134</f>
        <v>2.8137401004679616</v>
      </c>
    </row>
    <row r="135" spans="1:27" x14ac:dyDescent="0.3">
      <c r="A135" s="17">
        <f>Точечные_интервальные_оценки!A135</f>
        <v>43164</v>
      </c>
      <c r="B135" s="80">
        <f>Точечные_интервальные_оценки!B135</f>
        <v>1.5012792389185134E-2</v>
      </c>
      <c r="C135" s="16">
        <f>Точечные_интервальные_оценки!D135</f>
        <v>-8.3682496705165792E-3</v>
      </c>
      <c r="D135" s="16">
        <f>Точечные_интервальные_оценки!F135</f>
        <v>-1.9755680041411761E-2</v>
      </c>
      <c r="E135" s="16"/>
      <c r="F135" s="16"/>
      <c r="G135" s="99">
        <f t="shared" ref="G135:H141" si="50">G120</f>
        <v>-5.5444081914801664E-2</v>
      </c>
      <c r="H135" s="78">
        <f t="shared" si="50"/>
        <v>-3.9660654541235574E-2</v>
      </c>
      <c r="I135" s="78">
        <f t="shared" ref="I135:I142" si="51" xml:space="preserve"> (H135 + G135) / 2</f>
        <v>-4.7552368228018616E-2</v>
      </c>
      <c r="J135" s="78">
        <f t="shared" ref="J135:J142" si="52">P117</f>
        <v>8</v>
      </c>
      <c r="K135" s="78">
        <f t="shared" ref="K135:K142" si="53" xml:space="preserve"> Q117 * 100 / 100</f>
        <v>6.6964285714285712E-2</v>
      </c>
      <c r="L135" s="78">
        <f t="shared" ref="L135:L142" si="54" xml:space="preserve"> (J135) / ( (H135 - G135) * $O$14)</f>
        <v>2.2627712517054186</v>
      </c>
      <c r="M135" s="78">
        <f t="shared" ref="M135:M142" si="55">_xlfn.NORM.DIST(I135,$O$2,$O$6,0)</f>
        <v>3.1307277107552185</v>
      </c>
      <c r="N135" s="78">
        <f t="shared" ref="N135:N142" si="56">_xlfn.NORM.DIST(I135,$O$2,$O$6,1)</f>
        <v>4.0945168706277943E-2</v>
      </c>
      <c r="O135" s="100">
        <f t="shared" ref="O135:O142" si="57" xml:space="preserve"> K135 - N135</f>
        <v>2.6019117008007769E-2</v>
      </c>
      <c r="Q135" s="78">
        <f t="shared" si="46"/>
        <v>-5.5444081914801664E-2</v>
      </c>
      <c r="R135" s="78">
        <f t="shared" si="47"/>
        <v>-3.9660654541235574E-2</v>
      </c>
      <c r="S135" s="78">
        <f t="shared" si="48"/>
        <v>-4.7552368228018616E-2</v>
      </c>
      <c r="T135" s="78">
        <f t="shared" si="49"/>
        <v>8</v>
      </c>
      <c r="U135" s="78">
        <f t="shared" ref="U135:U142" si="58">_xlfn.NORM.DIST(R135,$O$2,$O$6,1)</f>
        <v>7.2351709201681116E-2</v>
      </c>
      <c r="V135" s="78">
        <f t="shared" ref="V135:V142" si="59">_xlfn.NORM.DIST(Q135,$O$2,$O$6,1)</f>
        <v>2.1632344393084778E-2</v>
      </c>
      <c r="W135" s="78">
        <f t="shared" ref="W135:W142" si="60" xml:space="preserve"> U135 - V135</f>
        <v>5.0719364808596339E-2</v>
      </c>
      <c r="X135" s="78">
        <f t="shared" ref="X135:X142" si="61" xml:space="preserve"> W135 * $O$14</f>
        <v>11.36113771712558</v>
      </c>
      <c r="Y135" s="78">
        <f t="shared" ref="Y135:Y142" si="62" xml:space="preserve"> X135 - T135</f>
        <v>3.3611377171255796</v>
      </c>
      <c r="Z135" s="78">
        <f t="shared" ref="Z135:Z142" si="63">Y135*Y135</f>
        <v>11.297246753484153</v>
      </c>
      <c r="AA135" s="78">
        <f t="shared" ref="AA135:AA142" si="64" xml:space="preserve"> Z135 / X135</f>
        <v>0.99437635866827678</v>
      </c>
    </row>
    <row r="136" spans="1:27" x14ac:dyDescent="0.3">
      <c r="A136" s="17">
        <f>Точечные_интервальные_оценки!A136</f>
        <v>43171</v>
      </c>
      <c r="B136" s="80">
        <f>Точечные_интервальные_оценки!B136</f>
        <v>1.5198485203783745E-2</v>
      </c>
      <c r="C136" s="16">
        <f>Точечные_интервальные_оценки!D136</f>
        <v>-1.694955831377332E-2</v>
      </c>
      <c r="D136" s="16">
        <f>Точечные_интервальные_оценки!F136</f>
        <v>1.9129505944558731E-2</v>
      </c>
      <c r="E136" s="16"/>
      <c r="F136" s="16"/>
      <c r="G136" s="99">
        <f t="shared" si="50"/>
        <v>-3.9660654541235574E-2</v>
      </c>
      <c r="H136" s="78">
        <f t="shared" si="50"/>
        <v>-2.3877227167669483E-2</v>
      </c>
      <c r="I136" s="78">
        <f t="shared" si="51"/>
        <v>-3.1768940854452532E-2</v>
      </c>
      <c r="J136" s="78">
        <f t="shared" si="52"/>
        <v>22</v>
      </c>
      <c r="K136" s="78">
        <f t="shared" si="53"/>
        <v>0.16517857142857142</v>
      </c>
      <c r="L136" s="78">
        <f t="shared" si="54"/>
        <v>6.2226209421899012</v>
      </c>
      <c r="M136" s="78">
        <f t="shared" si="55"/>
        <v>7.112730894144649</v>
      </c>
      <c r="N136" s="78">
        <f t="shared" si="56"/>
        <v>0.11956309854422131</v>
      </c>
      <c r="O136" s="100">
        <f t="shared" si="57"/>
        <v>4.5615472884350111E-2</v>
      </c>
      <c r="Q136" s="78">
        <f t="shared" si="46"/>
        <v>-3.9660654541235574E-2</v>
      </c>
      <c r="R136" s="78">
        <f t="shared" si="47"/>
        <v>-2.3877227167669483E-2</v>
      </c>
      <c r="S136" s="78">
        <f t="shared" si="48"/>
        <v>-3.1768940854452532E-2</v>
      </c>
      <c r="T136" s="78">
        <f t="shared" si="49"/>
        <v>22</v>
      </c>
      <c r="U136" s="78">
        <f t="shared" si="58"/>
        <v>0.1851665294179422</v>
      </c>
      <c r="V136" s="78">
        <f t="shared" si="59"/>
        <v>7.2351709201681116E-2</v>
      </c>
      <c r="W136" s="78">
        <f t="shared" si="60"/>
        <v>0.11281482021626109</v>
      </c>
      <c r="X136" s="78">
        <f t="shared" si="61"/>
        <v>25.270519728442483</v>
      </c>
      <c r="Y136" s="78">
        <f t="shared" si="62"/>
        <v>3.2705197284424834</v>
      </c>
      <c r="Z136" s="78">
        <f t="shared" si="63"/>
        <v>10.696299294131496</v>
      </c>
      <c r="AA136" s="78">
        <f t="shared" si="64"/>
        <v>0.42327183647483885</v>
      </c>
    </row>
    <row r="137" spans="1:27" x14ac:dyDescent="0.3">
      <c r="A137" s="17">
        <f>Точечные_интервальные_оценки!A137</f>
        <v>43178</v>
      </c>
      <c r="B137" s="80">
        <f>Точечные_интервальные_оценки!B137</f>
        <v>8.2819570494673863E-3</v>
      </c>
      <c r="C137" s="16">
        <f>Точечные_интервальные_оценки!D137</f>
        <v>-5.7143012634387758E-3</v>
      </c>
      <c r="D137" s="16">
        <f>Точечные_интервальные_оценки!F137</f>
        <v>-1.5147023580241175E-2</v>
      </c>
      <c r="E137" s="16"/>
      <c r="F137" s="16"/>
      <c r="G137" s="99">
        <f t="shared" si="50"/>
        <v>-2.3877227167669483E-2</v>
      </c>
      <c r="H137" s="78">
        <f t="shared" si="50"/>
        <v>-8.0937997941033929E-3</v>
      </c>
      <c r="I137" s="78">
        <f t="shared" si="51"/>
        <v>-1.5985513480886438E-2</v>
      </c>
      <c r="J137" s="78">
        <f t="shared" si="52"/>
        <v>40</v>
      </c>
      <c r="K137" s="78">
        <f t="shared" si="53"/>
        <v>0.34375</v>
      </c>
      <c r="L137" s="78">
        <f t="shared" si="54"/>
        <v>11.313856258527094</v>
      </c>
      <c r="M137" s="78">
        <f t="shared" si="55"/>
        <v>11.774477709332047</v>
      </c>
      <c r="N137" s="78">
        <f t="shared" si="56"/>
        <v>0.26943400785967475</v>
      </c>
      <c r="O137" s="100">
        <f t="shared" si="57"/>
        <v>7.4315992140325249E-2</v>
      </c>
      <c r="Q137" s="78">
        <f t="shared" si="46"/>
        <v>-2.3877227167669483E-2</v>
      </c>
      <c r="R137" s="78">
        <f t="shared" si="47"/>
        <v>-8.0937997941033929E-3</v>
      </c>
      <c r="S137" s="78">
        <f t="shared" si="48"/>
        <v>-1.5985513480886438E-2</v>
      </c>
      <c r="T137" s="78">
        <f t="shared" si="49"/>
        <v>40</v>
      </c>
      <c r="U137" s="78">
        <f t="shared" si="58"/>
        <v>0.36949102834103897</v>
      </c>
      <c r="V137" s="78">
        <f t="shared" si="59"/>
        <v>0.1851665294179422</v>
      </c>
      <c r="W137" s="78">
        <f t="shared" si="60"/>
        <v>0.18432449892309677</v>
      </c>
      <c r="X137" s="78">
        <f t="shared" si="61"/>
        <v>41.288687758773676</v>
      </c>
      <c r="Y137" s="78">
        <f t="shared" si="62"/>
        <v>1.2886877587736763</v>
      </c>
      <c r="Z137" s="78">
        <f t="shared" si="63"/>
        <v>1.6607161396131207</v>
      </c>
      <c r="AA137" s="78">
        <f t="shared" si="64"/>
        <v>4.0222061532101498E-2</v>
      </c>
    </row>
    <row r="138" spans="1:27" x14ac:dyDescent="0.3">
      <c r="A138" s="17">
        <f>Точечные_интервальные_оценки!A138</f>
        <v>43185</v>
      </c>
      <c r="B138" s="80">
        <f>Точечные_интервальные_оценки!B138</f>
        <v>-1.0976166133158844E-2</v>
      </c>
      <c r="C138" s="16">
        <f>Точечные_интервальные_оценки!D138</f>
        <v>-5.7471422555678475E-3</v>
      </c>
      <c r="D138" s="16">
        <f>Точечные_интервальные_оценки!F138</f>
        <v>-1.9096122925873729E-3</v>
      </c>
      <c r="E138" s="16"/>
      <c r="F138" s="16"/>
      <c r="G138" s="99">
        <f t="shared" si="50"/>
        <v>-8.0937997941033929E-3</v>
      </c>
      <c r="H138" s="78">
        <f t="shared" si="50"/>
        <v>7.6896275794626975E-3</v>
      </c>
      <c r="I138" s="78">
        <f t="shared" si="51"/>
        <v>-2.0208610732034768E-4</v>
      </c>
      <c r="J138" s="78">
        <f t="shared" si="52"/>
        <v>59</v>
      </c>
      <c r="K138" s="78">
        <f t="shared" si="53"/>
        <v>0.6071428571428571</v>
      </c>
      <c r="L138" s="78">
        <f t="shared" si="54"/>
        <v>16.687937981327462</v>
      </c>
      <c r="M138" s="78">
        <f t="shared" si="55"/>
        <v>14.202379710682795</v>
      </c>
      <c r="N138" s="78">
        <f t="shared" si="56"/>
        <v>0.47931308237962422</v>
      </c>
      <c r="O138" s="100">
        <f xml:space="preserve"> K138 - N138</f>
        <v>0.12782977476323287</v>
      </c>
      <c r="Q138" s="78">
        <f t="shared" si="46"/>
        <v>-8.0937997941033929E-3</v>
      </c>
      <c r="R138" s="78">
        <f t="shared" si="47"/>
        <v>7.6896275794626975E-3</v>
      </c>
      <c r="S138" s="78">
        <f t="shared" si="48"/>
        <v>-2.0208610732034768E-4</v>
      </c>
      <c r="T138" s="78">
        <f t="shared" si="49"/>
        <v>59</v>
      </c>
      <c r="U138" s="78">
        <f t="shared" si="58"/>
        <v>0.59073898305787498</v>
      </c>
      <c r="V138" s="78">
        <f t="shared" si="59"/>
        <v>0.36949102834103897</v>
      </c>
      <c r="W138" s="78">
        <f t="shared" si="60"/>
        <v>0.221247954716836</v>
      </c>
      <c r="X138" s="78">
        <f t="shared" si="61"/>
        <v>49.559541856571265</v>
      </c>
      <c r="Y138" s="78">
        <f t="shared" si="62"/>
        <v>-9.4404581434287351</v>
      </c>
      <c r="Z138" s="78">
        <f t="shared" si="63"/>
        <v>89.122249957829922</v>
      </c>
      <c r="AA138" s="78">
        <f t="shared" si="64"/>
        <v>1.7982863969113327</v>
      </c>
    </row>
    <row r="139" spans="1:27" x14ac:dyDescent="0.3">
      <c r="A139" s="17">
        <f>Точечные_интервальные_оценки!A139</f>
        <v>43192</v>
      </c>
      <c r="B139" s="80">
        <f>Точечные_интервальные_оценки!B139</f>
        <v>-2.619516887550358E-3</v>
      </c>
      <c r="C139" s="16">
        <f>Точечные_интервальные_оценки!D139</f>
        <v>-1.4514042884254071E-2</v>
      </c>
      <c r="D139" s="16">
        <f>Точечные_интервальные_оценки!F139</f>
        <v>1.7995750044211927E-2</v>
      </c>
      <c r="E139" s="16"/>
      <c r="F139" s="16"/>
      <c r="G139" s="99">
        <f t="shared" si="50"/>
        <v>7.6896275794626975E-3</v>
      </c>
      <c r="H139" s="78">
        <f t="shared" si="50"/>
        <v>2.3473054953028788E-2</v>
      </c>
      <c r="I139" s="78">
        <f t="shared" si="51"/>
        <v>1.5581341266245743E-2</v>
      </c>
      <c r="J139" s="78">
        <f t="shared" si="52"/>
        <v>44</v>
      </c>
      <c r="K139" s="78">
        <f t="shared" si="53"/>
        <v>0.8035714285714286</v>
      </c>
      <c r="L139" s="78">
        <f t="shared" si="54"/>
        <v>12.445241884379802</v>
      </c>
      <c r="M139" s="78">
        <f t="shared" si="55"/>
        <v>12.482304738886041</v>
      </c>
      <c r="N139" s="78">
        <f t="shared" si="56"/>
        <v>0.69524405423496849</v>
      </c>
      <c r="O139" s="100">
        <f t="shared" si="57"/>
        <v>0.10832737433646011</v>
      </c>
      <c r="Q139" s="78">
        <f t="shared" si="46"/>
        <v>7.6896275794626975E-3</v>
      </c>
      <c r="R139" s="78">
        <f t="shared" si="47"/>
        <v>2.3473054953028788E-2</v>
      </c>
      <c r="S139" s="78">
        <f t="shared" si="48"/>
        <v>1.5581341266245743E-2</v>
      </c>
      <c r="T139" s="78">
        <f t="shared" si="49"/>
        <v>44</v>
      </c>
      <c r="U139" s="78">
        <f t="shared" si="58"/>
        <v>0.78584715972580377</v>
      </c>
      <c r="V139" s="78">
        <f t="shared" si="59"/>
        <v>0.59073898305787498</v>
      </c>
      <c r="W139" s="78">
        <f t="shared" si="60"/>
        <v>0.19510817666792879</v>
      </c>
      <c r="X139" s="78">
        <f t="shared" si="61"/>
        <v>43.704231573616049</v>
      </c>
      <c r="Y139" s="78">
        <f t="shared" si="62"/>
        <v>-0.29576842638395107</v>
      </c>
      <c r="Z139" s="78">
        <f t="shared" si="63"/>
        <v>8.7478962045638681E-2</v>
      </c>
      <c r="AA139" s="78">
        <f t="shared" si="64"/>
        <v>2.0016130909037452E-3</v>
      </c>
    </row>
    <row r="140" spans="1:27" x14ac:dyDescent="0.3">
      <c r="A140" s="17">
        <f>Точечные_интервальные_оценки!A140</f>
        <v>43199</v>
      </c>
      <c r="B140" s="80">
        <f>Точечные_интервальные_оценки!B140</f>
        <v>6.0045862274862326E-2</v>
      </c>
      <c r="C140" s="16">
        <f>Точечные_интервальные_оценки!D140</f>
        <v>-2.3669744085904849E-2</v>
      </c>
      <c r="D140" s="16">
        <f>Точечные_интервальные_оценки!F140</f>
        <v>1.0582109330536788E-2</v>
      </c>
      <c r="E140" s="16"/>
      <c r="F140" s="16"/>
      <c r="G140" s="99">
        <f t="shared" si="50"/>
        <v>2.3473054953028788E-2</v>
      </c>
      <c r="H140" s="78">
        <f t="shared" si="50"/>
        <v>3.9256482326594878E-2</v>
      </c>
      <c r="I140" s="78">
        <f t="shared" si="51"/>
        <v>3.136476863981183E-2</v>
      </c>
      <c r="J140" s="78">
        <f t="shared" si="52"/>
        <v>23</v>
      </c>
      <c r="K140" s="78">
        <f t="shared" si="53"/>
        <v>0.90625</v>
      </c>
      <c r="L140" s="78">
        <f t="shared" si="54"/>
        <v>6.5054673486530792</v>
      </c>
      <c r="M140" s="78">
        <f t="shared" si="55"/>
        <v>7.993604120549076</v>
      </c>
      <c r="N140" s="78">
        <f t="shared" si="56"/>
        <v>0.85845826589034302</v>
      </c>
      <c r="O140" s="100">
        <f t="shared" si="57"/>
        <v>4.779173410965698E-2</v>
      </c>
      <c r="Q140" s="78">
        <f t="shared" si="46"/>
        <v>2.3473054953028788E-2</v>
      </c>
      <c r="R140" s="78">
        <f t="shared" si="47"/>
        <v>3.9256482326594878E-2</v>
      </c>
      <c r="S140" s="78">
        <f t="shared" si="48"/>
        <v>3.136476863981183E-2</v>
      </c>
      <c r="T140" s="78">
        <f t="shared" si="49"/>
        <v>23</v>
      </c>
      <c r="U140" s="78">
        <f t="shared" si="58"/>
        <v>0.91225016507913104</v>
      </c>
      <c r="V140" s="78">
        <f t="shared" si="59"/>
        <v>0.78584715972580377</v>
      </c>
      <c r="W140" s="78">
        <f t="shared" si="60"/>
        <v>0.12640300535332727</v>
      </c>
      <c r="X140" s="78">
        <f t="shared" si="61"/>
        <v>28.314273199145308</v>
      </c>
      <c r="Y140" s="78">
        <f t="shared" si="62"/>
        <v>5.3142731991453083</v>
      </c>
      <c r="Z140" s="78">
        <f t="shared" si="63"/>
        <v>28.24149963515411</v>
      </c>
      <c r="AA140" s="78">
        <f t="shared" si="64"/>
        <v>0.99742979226486395</v>
      </c>
    </row>
    <row r="141" spans="1:27" x14ac:dyDescent="0.3">
      <c r="A141" s="17">
        <f>Точечные_интервальные_оценки!A141</f>
        <v>43206</v>
      </c>
      <c r="B141" s="80">
        <f>Точечные_интервальные_оценки!B141</f>
        <v>1.4331394461602949E-2</v>
      </c>
      <c r="C141" s="16">
        <f>Точечные_интервальные_оценки!D141</f>
        <v>1.7804624633506686E-2</v>
      </c>
      <c r="D141" s="16">
        <f>Точечные_интервальные_оценки!F141</f>
        <v>4.8200280654317945E-2</v>
      </c>
      <c r="E141" s="16"/>
      <c r="F141" s="16"/>
      <c r="G141" s="99">
        <f t="shared" si="50"/>
        <v>3.9256482326594878E-2</v>
      </c>
      <c r="H141" s="78">
        <f t="shared" si="50"/>
        <v>5.5039909700160969E-2</v>
      </c>
      <c r="I141" s="78">
        <f t="shared" si="51"/>
        <v>4.7148196013377927E-2</v>
      </c>
      <c r="J141" s="78">
        <f t="shared" si="52"/>
        <v>16</v>
      </c>
      <c r="K141" s="78">
        <f t="shared" si="53"/>
        <v>0.9776785714285714</v>
      </c>
      <c r="L141" s="78">
        <f t="shared" si="54"/>
        <v>4.5255425034108372</v>
      </c>
      <c r="M141" s="78">
        <f t="shared" si="55"/>
        <v>3.7299643849964563</v>
      </c>
      <c r="N141" s="78">
        <f t="shared" si="56"/>
        <v>0.9490871456424762</v>
      </c>
      <c r="O141" s="100">
        <f t="shared" si="57"/>
        <v>2.8591425786095193E-2</v>
      </c>
      <c r="Q141" s="78">
        <f t="shared" si="46"/>
        <v>3.9256482326594878E-2</v>
      </c>
      <c r="R141" s="78">
        <f t="shared" si="47"/>
        <v>5.5039909700160969E-2</v>
      </c>
      <c r="S141" s="78">
        <f t="shared" si="48"/>
        <v>4.7148196013377927E-2</v>
      </c>
      <c r="T141" s="78">
        <f t="shared" si="49"/>
        <v>16</v>
      </c>
      <c r="U141" s="78">
        <f t="shared" si="58"/>
        <v>0.97240581816867511</v>
      </c>
      <c r="V141" s="78">
        <f t="shared" si="59"/>
        <v>0.91225016507913104</v>
      </c>
      <c r="W141" s="78">
        <f t="shared" si="60"/>
        <v>6.015565308954407E-2</v>
      </c>
      <c r="X141" s="78">
        <f t="shared" si="61"/>
        <v>13.474866292057872</v>
      </c>
      <c r="Y141" s="78">
        <f t="shared" si="62"/>
        <v>-2.5251337079421283</v>
      </c>
      <c r="Z141" s="78">
        <f t="shared" si="63"/>
        <v>6.376300242985562</v>
      </c>
      <c r="AA141" s="78">
        <f t="shared" si="64"/>
        <v>0.47319951862852794</v>
      </c>
    </row>
    <row r="142" spans="1:27" ht="15" thickBot="1" x14ac:dyDescent="0.35">
      <c r="A142" s="17">
        <f>Точечные_интервальные_оценки!A142</f>
        <v>43220</v>
      </c>
      <c r="B142" s="80">
        <f>Точечные_интервальные_оценки!B142</f>
        <v>-3.1867179200197729E-2</v>
      </c>
      <c r="C142" s="16">
        <f>Точечные_интервальные_оценки!D142</f>
        <v>-8.8365818004981118E-3</v>
      </c>
      <c r="D142" s="16">
        <f>Точечные_интервальные_оценки!F142</f>
        <v>1.4979114326474439E-2</v>
      </c>
      <c r="E142" s="16"/>
      <c r="F142" s="16"/>
      <c r="G142" s="84">
        <f>G127</f>
        <v>5.5039909700160969E-2</v>
      </c>
      <c r="H142" s="101">
        <f t="shared" ref="H142" si="65">H127</f>
        <v>7.0823337073727066E-2</v>
      </c>
      <c r="I142" s="101">
        <f t="shared" si="51"/>
        <v>6.2931623386944024E-2</v>
      </c>
      <c r="J142" s="101">
        <f t="shared" si="52"/>
        <v>5</v>
      </c>
      <c r="K142" s="101">
        <f t="shared" si="53"/>
        <v>1</v>
      </c>
      <c r="L142" s="101">
        <f t="shared" si="54"/>
        <v>1.4142320323158861</v>
      </c>
      <c r="M142" s="101">
        <f t="shared" si="55"/>
        <v>1.2681800808979993</v>
      </c>
      <c r="N142" s="101">
        <f t="shared" si="56"/>
        <v>0.98605087873875086</v>
      </c>
      <c r="O142" s="85">
        <f t="shared" si="57"/>
        <v>1.3949121261249142E-2</v>
      </c>
      <c r="Q142" s="78">
        <f t="shared" si="46"/>
        <v>5.5039909700160969E-2</v>
      </c>
      <c r="R142" s="78">
        <f t="shared" si="47"/>
        <v>7.0823337073727066E-2</v>
      </c>
      <c r="S142" s="78">
        <f t="shared" si="48"/>
        <v>6.2931623386944024E-2</v>
      </c>
      <c r="T142" s="78">
        <f t="shared" si="49"/>
        <v>5</v>
      </c>
      <c r="U142" s="78">
        <f t="shared" si="58"/>
        <v>0.99343158666617615</v>
      </c>
      <c r="V142" s="78">
        <f t="shared" si="59"/>
        <v>0.97240581816867511</v>
      </c>
      <c r="W142" s="78">
        <f t="shared" si="60"/>
        <v>2.1025768497501041E-2</v>
      </c>
      <c r="X142" s="78">
        <f t="shared" si="61"/>
        <v>4.7097721434402331</v>
      </c>
      <c r="Y142" s="78">
        <f t="shared" si="62"/>
        <v>-0.29022785655976691</v>
      </c>
      <c r="Z142" s="78">
        <f t="shared" si="63"/>
        <v>8.4232208723276636E-2</v>
      </c>
      <c r="AA142" s="78">
        <f t="shared" si="64"/>
        <v>1.7884561324393408E-2</v>
      </c>
    </row>
    <row r="143" spans="1:27" x14ac:dyDescent="0.3">
      <c r="A143" s="17">
        <f>Точечные_интервальные_оценки!A143</f>
        <v>43227</v>
      </c>
      <c r="B143" s="80">
        <f>Точечные_интервальные_оценки!B143</f>
        <v>2.7228849515014739E-2</v>
      </c>
      <c r="C143" s="16">
        <f>Точечные_интервальные_оценки!D143</f>
        <v>-1.1904902506318314E-2</v>
      </c>
      <c r="D143" s="16">
        <f>Точечные_интервальные_оценки!F143</f>
        <v>3.7304503177517372E-2</v>
      </c>
      <c r="E143" s="16"/>
      <c r="F143" s="16"/>
      <c r="Y143" s="220" t="s">
        <v>164</v>
      </c>
      <c r="Z143" s="220"/>
      <c r="AA143" s="117">
        <f>SUM(AA134:AA142)</f>
        <v>7.5604122393632007</v>
      </c>
    </row>
    <row r="144" spans="1:27" ht="15" thickBot="1" x14ac:dyDescent="0.35">
      <c r="A144" s="17">
        <f>Точечные_интервальные_оценки!A144</f>
        <v>43234</v>
      </c>
      <c r="B144" s="80">
        <f>Точечные_интервальные_оценки!B144</f>
        <v>5.8129003678644457E-3</v>
      </c>
      <c r="C144" s="16">
        <f>Точечные_интервальные_оценки!D144</f>
        <v>-1.5083242211328476E-2</v>
      </c>
      <c r="D144" s="16">
        <f>Точечные_интервальные_оценки!F144</f>
        <v>-3.6658299600911215E-2</v>
      </c>
      <c r="E144" s="16"/>
      <c r="F144" s="16"/>
    </row>
    <row r="145" spans="1:25" ht="15" thickBot="1" x14ac:dyDescent="0.35">
      <c r="A145" s="17">
        <f>Точечные_интервальные_оценки!A145</f>
        <v>43241</v>
      </c>
      <c r="B145" s="80">
        <f>Точечные_интервальные_оценки!B145</f>
        <v>-2.0607059348907285E-2</v>
      </c>
      <c r="C145" s="16">
        <f>Точечные_интервальные_оценки!D145</f>
        <v>-3.044142381228244E-3</v>
      </c>
      <c r="D145" s="16">
        <f>Точечные_интервальные_оценки!F145</f>
        <v>-2.2737161390798191E-2</v>
      </c>
      <c r="E145" s="16"/>
      <c r="F145" s="16"/>
      <c r="R145" s="206" t="s">
        <v>161</v>
      </c>
      <c r="S145" s="207"/>
      <c r="T145" s="208"/>
      <c r="U145" s="116">
        <f xml:space="preserve"> 9 - 1 - 2</f>
        <v>6</v>
      </c>
    </row>
    <row r="146" spans="1:25" ht="15" thickBot="1" x14ac:dyDescent="0.35">
      <c r="A146" s="17">
        <f>Точечные_интервальные_оценки!A146</f>
        <v>43248</v>
      </c>
      <c r="B146" s="80">
        <f>Точечные_интервальные_оценки!B146</f>
        <v>-3.0754252946519228E-3</v>
      </c>
      <c r="C146" s="16">
        <f>Точечные_интервальные_оценки!D146</f>
        <v>1.2121360532345041E-2</v>
      </c>
      <c r="D146" s="16">
        <f>Точечные_интервальные_оценки!F146</f>
        <v>1.1171832038877267E-2</v>
      </c>
      <c r="E146" s="16"/>
      <c r="F146" s="16"/>
      <c r="P146" s="120">
        <f>MAX(O134:O142)</f>
        <v>0.12782977476323287</v>
      </c>
    </row>
    <row r="147" spans="1:25" x14ac:dyDescent="0.3">
      <c r="A147" s="17">
        <f>Точечные_интервальные_оценки!A147</f>
        <v>43255</v>
      </c>
      <c r="B147" s="80">
        <f>Точечные_интервальные_оценки!B147</f>
        <v>-1.391958324361163E-2</v>
      </c>
      <c r="C147" s="16">
        <f>Точечные_интервальные_оценки!D147</f>
        <v>-1.5174798019235115E-2</v>
      </c>
      <c r="D147" s="16">
        <f>Точечные_интервальные_оценки!F147</f>
        <v>-1.0461619889678979E-3</v>
      </c>
      <c r="E147" s="16"/>
      <c r="F147" s="16"/>
      <c r="R147" s="221" t="s">
        <v>163</v>
      </c>
      <c r="S147" s="222"/>
      <c r="T147" s="223"/>
      <c r="U147" s="118">
        <f>CHIINV(1-H130,U145)</f>
        <v>16.811893829770931</v>
      </c>
    </row>
    <row r="148" spans="1:25" x14ac:dyDescent="0.3">
      <c r="A148" s="17">
        <f>Точечные_интервальные_оценки!A148</f>
        <v>43262</v>
      </c>
      <c r="B148" s="80">
        <f>Точечные_интервальные_оценки!B148</f>
        <v>-9.7218203597337124E-3</v>
      </c>
      <c r="C148" s="16">
        <f>Точечные_интервальные_оценки!D148</f>
        <v>-1.230784767459704E-2</v>
      </c>
      <c r="D148" s="16">
        <f>Точечные_интервальные_оценки!F148</f>
        <v>2.874316063030426E-3</v>
      </c>
      <c r="E148" s="16"/>
      <c r="F148" s="16"/>
    </row>
    <row r="149" spans="1:25" ht="15" thickBot="1" x14ac:dyDescent="0.35">
      <c r="A149" s="17">
        <f>Точечные_интервальные_оценки!A149</f>
        <v>43269</v>
      </c>
      <c r="B149" s="80">
        <f>Точечные_интервальные_оценки!B149</f>
        <v>1.0178789141486153E-2</v>
      </c>
      <c r="C149" s="16">
        <f>Точечные_интервальные_оценки!D149</f>
        <v>1.8405427542715343E-2</v>
      </c>
      <c r="D149" s="16">
        <f>Точечные_интервальные_оценки!F149</f>
        <v>1.9508402416704155E-2</v>
      </c>
      <c r="E149" s="16"/>
      <c r="F149" s="16"/>
    </row>
    <row r="150" spans="1:25" ht="14.4" customHeight="1" x14ac:dyDescent="0.3">
      <c r="A150" s="17">
        <f>Точечные_интервальные_оценки!A150</f>
        <v>43276</v>
      </c>
      <c r="B150" s="80">
        <f>Точечные_интервальные_оценки!B150</f>
        <v>2.8967956779245522E-2</v>
      </c>
      <c r="C150" s="16">
        <f>Точечные_интервальные_оценки!D150</f>
        <v>-9.1603693986641657E-3</v>
      </c>
      <c r="D150" s="16">
        <f>Точечные_интервальные_оценки!F150</f>
        <v>1.3597007242623237E-2</v>
      </c>
      <c r="E150" s="16"/>
      <c r="F150" s="16"/>
      <c r="R150" s="209" t="s">
        <v>169</v>
      </c>
      <c r="S150" s="210"/>
      <c r="T150" s="210"/>
      <c r="U150" s="210"/>
      <c r="V150" s="210"/>
      <c r="W150" s="210"/>
      <c r="X150" s="210"/>
      <c r="Y150" s="211"/>
    </row>
    <row r="151" spans="1:25" ht="21" customHeight="1" x14ac:dyDescent="0.3">
      <c r="A151" s="17">
        <f>Точечные_интервальные_оценки!A151</f>
        <v>43283</v>
      </c>
      <c r="B151" s="80">
        <f>Точечные_интервальные_оценки!B151</f>
        <v>4.1337624377308325E-3</v>
      </c>
      <c r="C151" s="16">
        <f>Точечные_интервальные_оценки!D151</f>
        <v>-2.1706278581863171E-2</v>
      </c>
      <c r="D151" s="16">
        <f>Точечные_интервальные_оценки!F151</f>
        <v>1.8135698108860475E-2</v>
      </c>
      <c r="E151" s="16"/>
      <c r="F151" s="16"/>
      <c r="R151" s="212"/>
      <c r="S151" s="213"/>
      <c r="T151" s="213"/>
      <c r="U151" s="213"/>
      <c r="V151" s="213"/>
      <c r="W151" s="213"/>
      <c r="X151" s="213"/>
      <c r="Y151" s="214"/>
    </row>
    <row r="152" spans="1:25" ht="21.75" customHeight="1" thickBot="1" x14ac:dyDescent="0.35">
      <c r="A152" s="17">
        <f>Точечные_интервальные_оценки!A152</f>
        <v>43290</v>
      </c>
      <c r="B152" s="80">
        <f>Точечные_интервальные_оценки!B152</f>
        <v>3.6099257724358097E-2</v>
      </c>
      <c r="C152" s="16">
        <f>Точечные_интервальные_оценки!D152</f>
        <v>-3.1397200046676412E-3</v>
      </c>
      <c r="D152" s="16">
        <f>Точечные_интервальные_оценки!F152</f>
        <v>8.6388294875327822E-3</v>
      </c>
      <c r="E152" s="16"/>
      <c r="F152" s="16"/>
      <c r="R152" s="215"/>
      <c r="S152" s="216"/>
      <c r="T152" s="216"/>
      <c r="U152" s="216"/>
      <c r="V152" s="216"/>
      <c r="W152" s="216"/>
      <c r="X152" s="216"/>
      <c r="Y152" s="217"/>
    </row>
    <row r="153" spans="1:25" ht="15" thickBot="1" x14ac:dyDescent="0.35">
      <c r="A153" s="17">
        <f>Точечные_интервальные_оценки!A153</f>
        <v>43297</v>
      </c>
      <c r="B153" s="80">
        <f>Точечные_интервальные_оценки!B153</f>
        <v>-5.2717939290986369E-3</v>
      </c>
      <c r="C153" s="16">
        <f>Точечные_интервальные_оценки!D153</f>
        <v>9.3897403498391374E-3</v>
      </c>
      <c r="D153" s="16">
        <f>Точечные_интервальные_оценки!F153</f>
        <v>-3.4121913069257E-2</v>
      </c>
      <c r="E153" s="16"/>
      <c r="F153" s="16"/>
    </row>
    <row r="154" spans="1:25" ht="15" thickBot="1" x14ac:dyDescent="0.35">
      <c r="A154" s="17">
        <f>Точечные_интервальные_оценки!A154</f>
        <v>43304</v>
      </c>
      <c r="B154" s="80">
        <f>Точечные_интервальные_оценки!B154</f>
        <v>1.1081232867958311E-2</v>
      </c>
      <c r="C154" s="16">
        <f>Точечные_интервальные_оценки!D154</f>
        <v>2.461662763535603E-2</v>
      </c>
      <c r="D154" s="16">
        <f>Точечные_интервальные_оценки!F154</f>
        <v>2.5730945771616297E-2</v>
      </c>
      <c r="E154" s="16"/>
      <c r="F154" s="16"/>
      <c r="R154" s="218" t="s">
        <v>166</v>
      </c>
      <c r="S154" s="219"/>
      <c r="T154" s="219"/>
      <c r="U154" s="116">
        <f xml:space="preserve"> SQRT($O$14) * P146</f>
        <v>1.9131808839699977</v>
      </c>
    </row>
    <row r="155" spans="1:25" ht="15" thickBot="1" x14ac:dyDescent="0.35">
      <c r="A155" s="17">
        <f>Точечные_интервальные_оценки!A155</f>
        <v>43311</v>
      </c>
      <c r="B155" s="80">
        <f>Точечные_интервальные_оценки!B155</f>
        <v>3.0882966231073828E-2</v>
      </c>
      <c r="C155" s="16">
        <f>Точечные_интервальные_оценки!D155</f>
        <v>-2.7736754971599636E-2</v>
      </c>
      <c r="D155" s="16">
        <f>Точечные_интервальные_оценки!F155</f>
        <v>1.9024814369578237E-2</v>
      </c>
      <c r="E155" s="16"/>
      <c r="F155" s="16"/>
    </row>
    <row r="156" spans="1:25" ht="15" thickBot="1" x14ac:dyDescent="0.35">
      <c r="A156" s="17">
        <f>Точечные_интервальные_оценки!A156</f>
        <v>43318</v>
      </c>
      <c r="B156" s="80">
        <f>Точечные_интервальные_оценки!B156</f>
        <v>2.9691789807402998E-2</v>
      </c>
      <c r="C156" s="16">
        <f>Точечные_интервальные_оценки!D156</f>
        <v>-2.2117805253618991E-2</v>
      </c>
      <c r="D156" s="16">
        <f>Точечные_интервальные_оценки!F156</f>
        <v>5.2113626516133736E-2</v>
      </c>
      <c r="E156" s="16"/>
      <c r="F156" s="16"/>
      <c r="R156" s="206" t="s">
        <v>163</v>
      </c>
      <c r="S156" s="207"/>
      <c r="T156" s="208"/>
      <c r="U156" s="116">
        <f>1.035</f>
        <v>1.0349999999999999</v>
      </c>
    </row>
    <row r="157" spans="1:25" x14ac:dyDescent="0.3">
      <c r="A157" s="17">
        <f>Точечные_интервальные_оценки!A157</f>
        <v>43325</v>
      </c>
      <c r="B157" s="80">
        <f>Точечные_интервальные_оценки!B157</f>
        <v>-1.6086137751624381E-2</v>
      </c>
      <c r="C157" s="16">
        <f>Точечные_интервальные_оценки!D157</f>
        <v>-9.6308930609613E-3</v>
      </c>
      <c r="D157" s="16">
        <f>Точечные_интервальные_оценки!F157</f>
        <v>-1.7345176136336383E-2</v>
      </c>
      <c r="E157" s="16"/>
      <c r="F157" s="16"/>
    </row>
    <row r="158" spans="1:25" x14ac:dyDescent="0.3">
      <c r="A158" s="17">
        <f>Точечные_интервальные_оценки!A158</f>
        <v>43332</v>
      </c>
      <c r="B158" s="80">
        <f>Точечные_интервальные_оценки!B158</f>
        <v>4.6083802571688974E-2</v>
      </c>
      <c r="C158" s="16">
        <f>Точечные_интервальные_оценки!D158</f>
        <v>-3.2789822822990838E-2</v>
      </c>
      <c r="D158" s="16">
        <f>Точечные_интервальные_оценки!F158</f>
        <v>5.3870606915213462E-3</v>
      </c>
      <c r="E158" s="16"/>
      <c r="F158" s="16"/>
    </row>
    <row r="159" spans="1:25" x14ac:dyDescent="0.3">
      <c r="A159" s="17">
        <f>Точечные_интервальные_оценки!A159</f>
        <v>43339</v>
      </c>
      <c r="B159" s="80">
        <f>Точечные_интервальные_оценки!B159</f>
        <v>1.0526412986987603E-2</v>
      </c>
      <c r="C159" s="16">
        <f>Точечные_интервальные_оценки!D159</f>
        <v>-3.3389012655147096E-3</v>
      </c>
      <c r="D159" s="16">
        <f>Точечные_интервальные_оценки!F159</f>
        <v>1.759711997249595E-2</v>
      </c>
      <c r="E159" s="16"/>
      <c r="F159" s="16"/>
    </row>
    <row r="160" spans="1:25" x14ac:dyDescent="0.3">
      <c r="A160" s="17">
        <f>Точечные_интервальные_оценки!A160</f>
        <v>43346</v>
      </c>
      <c r="B160" s="80">
        <f>Точечные_интервальные_оценки!B160</f>
        <v>3.0600559387839285E-3</v>
      </c>
      <c r="C160" s="16">
        <f>Точечные_интервальные_оценки!D160</f>
        <v>-1.0084119066625935E-2</v>
      </c>
      <c r="D160" s="16">
        <f>Точечные_интервальные_оценки!F160</f>
        <v>8.7975431737912189E-3</v>
      </c>
      <c r="E160" s="16"/>
      <c r="F160" s="16"/>
    </row>
    <row r="161" spans="1:6" x14ac:dyDescent="0.3">
      <c r="A161" s="17">
        <f>Точечные_интервальные_оценки!A161</f>
        <v>43353</v>
      </c>
      <c r="B161" s="80">
        <f>Точечные_интервальные_оценки!B161</f>
        <v>1.0763003551459878E-2</v>
      </c>
      <c r="C161" s="16">
        <f>Точечные_интервальные_оценки!D161</f>
        <v>1.0084119066626008E-2</v>
      </c>
      <c r="D161" s="16">
        <f>Точечные_интервальные_оценки!F161</f>
        <v>4.0867351690542135E-3</v>
      </c>
      <c r="E161" s="16"/>
      <c r="F161" s="16"/>
    </row>
    <row r="162" spans="1:6" x14ac:dyDescent="0.3">
      <c r="A162" s="17">
        <f>Точечные_интервальные_оценки!A162</f>
        <v>43360</v>
      </c>
      <c r="B162" s="80">
        <f>Точечные_интервальные_оценки!B162</f>
        <v>1.8873865307057287E-3</v>
      </c>
      <c r="C162" s="16">
        <f>Точечные_интервальные_оценки!D162</f>
        <v>1.3289232118682706E-2</v>
      </c>
      <c r="D162" s="16">
        <f>Точечные_интервальные_оценки!F162</f>
        <v>-2.1548066177170754E-3</v>
      </c>
      <c r="E162" s="16"/>
      <c r="F162" s="16"/>
    </row>
    <row r="163" spans="1:6" x14ac:dyDescent="0.3">
      <c r="A163" s="17">
        <f>Точечные_интервальные_оценки!A163</f>
        <v>43374</v>
      </c>
      <c r="B163" s="80">
        <f>Точечные_интервальные_оценки!B163</f>
        <v>-3.0752955226629342E-2</v>
      </c>
      <c r="C163" s="16">
        <f>Точечные_интервальные_оценки!D163</f>
        <v>1.7271586508660716E-2</v>
      </c>
      <c r="D163" s="16">
        <f>Точечные_интервальные_оценки!F163</f>
        <v>2.0080996057049126E-2</v>
      </c>
      <c r="E163" s="16"/>
      <c r="F163" s="16"/>
    </row>
    <row r="164" spans="1:6" x14ac:dyDescent="0.3">
      <c r="A164" s="17">
        <f>Точечные_интервальные_оценки!A164</f>
        <v>43388</v>
      </c>
      <c r="B164" s="80">
        <f>Точечные_интервальные_оценки!B164</f>
        <v>-1.7880425277848409E-2</v>
      </c>
      <c r="C164" s="16">
        <f>Точечные_интервальные_оценки!D164</f>
        <v>1.398624197473987E-2</v>
      </c>
      <c r="D164" s="16">
        <f>Точечные_интервальные_оценки!F164</f>
        <v>4.0768214388458568E-3</v>
      </c>
      <c r="E164" s="16"/>
      <c r="F164" s="16"/>
    </row>
    <row r="165" spans="1:6" x14ac:dyDescent="0.3">
      <c r="A165" s="17">
        <f>Точечные_интервальные_оценки!A165</f>
        <v>43395</v>
      </c>
      <c r="B165" s="80">
        <f>Точечные_интервальные_оценки!B165</f>
        <v>-1.8074739511146916E-2</v>
      </c>
      <c r="C165" s="16">
        <f>Точечные_интервальные_оценки!D165</f>
        <v>-1.7513582492708357E-2</v>
      </c>
      <c r="D165" s="16">
        <f>Точечные_интервальные_оценки!F165</f>
        <v>-2.9775099722093735E-2</v>
      </c>
      <c r="E165" s="16"/>
      <c r="F165" s="16"/>
    </row>
    <row r="166" spans="1:6" x14ac:dyDescent="0.3">
      <c r="A166" s="17">
        <f>Точечные_интервальные_оценки!A166</f>
        <v>43402</v>
      </c>
      <c r="B166" s="80">
        <f>Точечные_интервальные_оценки!B166</f>
        <v>3.9367059171038367E-2</v>
      </c>
      <c r="C166" s="16">
        <f>Точечные_интервальные_оценки!D166</f>
        <v>1.054491317661504E-2</v>
      </c>
      <c r="D166" s="16">
        <f>Точечные_интервальные_оценки!F166</f>
        <v>1.3802388027797067E-2</v>
      </c>
      <c r="E166" s="16"/>
      <c r="F166" s="16"/>
    </row>
    <row r="167" spans="1:6" x14ac:dyDescent="0.3">
      <c r="A167" s="17">
        <f>Точечные_интервальные_оценки!A167</f>
        <v>43409</v>
      </c>
      <c r="B167" s="80">
        <f>Точечные_интервальные_оценки!B167</f>
        <v>2.5778153630013845E-2</v>
      </c>
      <c r="C167" s="16">
        <f>Точечные_интервальные_оценки!D167</f>
        <v>-2.801122279711779E-3</v>
      </c>
      <c r="D167" s="16">
        <f>Точечные_интервальные_оценки!F167</f>
        <v>1.9392980099094709E-2</v>
      </c>
      <c r="E167" s="16"/>
      <c r="F167" s="16"/>
    </row>
    <row r="168" spans="1:6" x14ac:dyDescent="0.3">
      <c r="A168" s="17">
        <f>Точечные_интервальные_оценки!A168</f>
        <v>43423</v>
      </c>
      <c r="B168" s="80">
        <f>Точечные_интервальные_оценки!B168</f>
        <v>-4.5856773608590161E-2</v>
      </c>
      <c r="C168" s="16">
        <f>Точечные_интервальные_оценки!D168</f>
        <v>0</v>
      </c>
      <c r="D168" s="16">
        <f>Точечные_интервальные_оценки!F168</f>
        <v>-3.7895703283056879E-2</v>
      </c>
      <c r="E168" s="16"/>
      <c r="F168" s="16"/>
    </row>
    <row r="169" spans="1:6" x14ac:dyDescent="0.3">
      <c r="A169" s="17">
        <f>Точечные_интервальные_оценки!A169</f>
        <v>43430</v>
      </c>
      <c r="B169" s="80">
        <f>Точечные_интервальные_оценки!B169</f>
        <v>-1.9453163114765228E-2</v>
      </c>
      <c r="C169" s="16">
        <f>Точечные_интервальные_оценки!D169</f>
        <v>4.0088298068344935E-2</v>
      </c>
      <c r="D169" s="16">
        <f>Точечные_интервальные_оценки!F169</f>
        <v>4.3227785351493651E-2</v>
      </c>
      <c r="E169" s="16"/>
      <c r="F169" s="16"/>
    </row>
    <row r="170" spans="1:6" x14ac:dyDescent="0.3">
      <c r="A170" s="17">
        <f>Точечные_интервальные_оценки!A170</f>
        <v>43437</v>
      </c>
      <c r="B170" s="80">
        <f>Точечные_интервальные_оценки!B170</f>
        <v>8.5091945675393632E-2</v>
      </c>
      <c r="C170" s="16">
        <f>Точечные_интервальные_оценки!D170</f>
        <v>-4.2913158703899688E-2</v>
      </c>
      <c r="D170" s="16">
        <f>Точечные_интервальные_оценки!F170</f>
        <v>3.6890855349149591E-2</v>
      </c>
      <c r="E170" s="16"/>
      <c r="F170" s="16"/>
    </row>
    <row r="171" spans="1:6" x14ac:dyDescent="0.3">
      <c r="A171" s="17">
        <f>Точечные_интервальные_оценки!A171</f>
        <v>43444</v>
      </c>
      <c r="B171" s="80">
        <f>Точечные_интервальные_оценки!B171</f>
        <v>-6.6051692896135203E-2</v>
      </c>
      <c r="C171" s="16">
        <f>Точечные_интервальные_оценки!D171</f>
        <v>2.8248606355546191E-3</v>
      </c>
      <c r="D171" s="16">
        <f>Точечные_интервальные_оценки!F171</f>
        <v>-4.9017980550414987E-2</v>
      </c>
      <c r="E171" s="16"/>
      <c r="F171" s="16"/>
    </row>
    <row r="172" spans="1:6" x14ac:dyDescent="0.3">
      <c r="A172" s="17">
        <f>Точечные_интервальные_оценки!A172</f>
        <v>43451</v>
      </c>
      <c r="B172" s="80">
        <f>Точечные_интервальные_оценки!B172</f>
        <v>-2.2835857251722356E-2</v>
      </c>
      <c r="C172" s="16">
        <f>Точечные_интервальные_оценки!D172</f>
        <v>-5.6577237198588374E-3</v>
      </c>
      <c r="D172" s="16">
        <f>Точечные_интервальные_оценки!F172</f>
        <v>-7.2029122940579973E-3</v>
      </c>
      <c r="E172" s="16"/>
      <c r="F172" s="16"/>
    </row>
    <row r="173" spans="1:6" x14ac:dyDescent="0.3">
      <c r="A173" s="17">
        <f>Точечные_интервальные_оценки!A173</f>
        <v>43458</v>
      </c>
      <c r="B173" s="80">
        <f>Точечные_интервальные_оценки!B173</f>
        <v>3.8543344028959786E-2</v>
      </c>
      <c r="C173" s="16">
        <f>Точечные_интервальные_оценки!D173</f>
        <v>-7.1174677688639896E-3</v>
      </c>
      <c r="D173" s="16">
        <f>Точечные_интервальные_оценки!F173</f>
        <v>4.1303806141235792E-2</v>
      </c>
      <c r="E173" s="16"/>
      <c r="F173" s="16"/>
    </row>
    <row r="174" spans="1:6" x14ac:dyDescent="0.3">
      <c r="A174" s="17">
        <f>Точечные_интервальные_оценки!A174</f>
        <v>43465</v>
      </c>
      <c r="B174" s="80">
        <f>Точечные_интервальные_оценки!B174</f>
        <v>-2.7107617406426661E-4</v>
      </c>
      <c r="C174" s="16">
        <f>Точечные_интервальные_оценки!D174</f>
        <v>7.1174677688639549E-3</v>
      </c>
      <c r="D174" s="16">
        <f>Точечные_интервальные_оценки!F174</f>
        <v>-4.8673175243594052E-3</v>
      </c>
      <c r="E174" s="16"/>
      <c r="F174" s="16"/>
    </row>
    <row r="175" spans="1:6" x14ac:dyDescent="0.3">
      <c r="A175" s="17">
        <f>Точечные_интервальные_оценки!A175</f>
        <v>43472</v>
      </c>
      <c r="B175" s="80">
        <f>Точечные_интервальные_оценки!B175</f>
        <v>-1.0081829264192618E-2</v>
      </c>
      <c r="C175" s="16">
        <f>Точечные_интервальные_оценки!D175</f>
        <v>2.8328630843041072E-3</v>
      </c>
      <c r="D175" s="16">
        <f>Точечные_интервальные_оценки!F175</f>
        <v>9.7110589747547854E-3</v>
      </c>
      <c r="E175" s="16"/>
      <c r="F175" s="16"/>
    </row>
    <row r="176" spans="1:6" x14ac:dyDescent="0.3">
      <c r="A176" s="17">
        <f>Точечные_интервальные_оценки!A176</f>
        <v>43479</v>
      </c>
      <c r="B176" s="80">
        <f>Точечные_интервальные_оценки!B176</f>
        <v>1.4545216670022953E-2</v>
      </c>
      <c r="C176" s="16">
        <f>Точечные_интервальные_оценки!D176</f>
        <v>9.8522964430116395E-3</v>
      </c>
      <c r="D176" s="16">
        <f>Точечные_интервальные_оценки!F176</f>
        <v>-3.4885897482784201E-2</v>
      </c>
      <c r="E176" s="16"/>
      <c r="F176" s="16"/>
    </row>
    <row r="177" spans="1:6" x14ac:dyDescent="0.3">
      <c r="A177" s="17">
        <f>Точечные_интервальные_оценки!A177</f>
        <v>43486</v>
      </c>
      <c r="B177" s="80">
        <f>Точечные_интервальные_оценки!B177</f>
        <v>7.5235156191909389E-2</v>
      </c>
      <c r="C177" s="16">
        <f>Точечные_интервальные_оценки!D177</f>
        <v>2.7972046210612191E-3</v>
      </c>
      <c r="D177" s="16">
        <f>Точечные_интервальные_оценки!F177</f>
        <v>-1.367419651423073E-2</v>
      </c>
      <c r="E177" s="16"/>
      <c r="F177" s="16"/>
    </row>
    <row r="178" spans="1:6" x14ac:dyDescent="0.3">
      <c r="A178" s="17">
        <f>Точечные_интервальные_оценки!A178</f>
        <v>43493</v>
      </c>
      <c r="B178" s="80">
        <f>Точечные_интервальные_оценки!B178</f>
        <v>1.1450031751405758E-2</v>
      </c>
      <c r="C178" s="16">
        <f>Точечные_интервальные_оценки!D178</f>
        <v>1.3956736389747558E-3</v>
      </c>
      <c r="D178" s="16">
        <f>Точечные_интервальные_оценки!F178</f>
        <v>-4.9639910637153317E-3</v>
      </c>
      <c r="E178" s="16"/>
      <c r="F178" s="16"/>
    </row>
    <row r="179" spans="1:6" x14ac:dyDescent="0.3">
      <c r="A179" s="17">
        <f>Точечные_интервальные_оценки!A179</f>
        <v>43500</v>
      </c>
      <c r="B179" s="80">
        <f>Точечные_интервальные_оценки!B179</f>
        <v>-2.6076443048980567E-2</v>
      </c>
      <c r="C179" s="16">
        <f>Точечные_интервальные_оценки!D179</f>
        <v>8.3333815591444607E-3</v>
      </c>
      <c r="D179" s="16">
        <f>Точечные_интервальные_оценки!F179</f>
        <v>-8.4997880170440679E-4</v>
      </c>
      <c r="E179" s="16"/>
      <c r="F179" s="16"/>
    </row>
    <row r="180" spans="1:6" x14ac:dyDescent="0.3">
      <c r="A180" s="17">
        <f>Точечные_интервальные_оценки!A180</f>
        <v>43507</v>
      </c>
      <c r="B180" s="80">
        <f>Точечные_интервальные_оценки!B180</f>
        <v>3.803250020508023E-3</v>
      </c>
      <c r="C180" s="16">
        <f>Точечные_интервальные_оценки!D180</f>
        <v>-9.7290551981191499E-3</v>
      </c>
      <c r="D180" s="16">
        <f>Точечные_интервальные_оценки!F180</f>
        <v>-1.9875516249891052E-2</v>
      </c>
      <c r="E180" s="16"/>
      <c r="F180" s="16"/>
    </row>
    <row r="181" spans="1:6" x14ac:dyDescent="0.3">
      <c r="A181" s="17">
        <f>Точечные_интервальные_оценки!A181</f>
        <v>43514</v>
      </c>
      <c r="B181" s="80">
        <f>Точечные_интервальные_оценки!B181</f>
        <v>1.2074099643846644E-2</v>
      </c>
      <c r="C181" s="16">
        <f>Точечные_интервальные_оценки!D181</f>
        <v>-2.1172279926055602E-2</v>
      </c>
      <c r="D181" s="16">
        <f>Точечные_интервальные_оценки!F181</f>
        <v>-4.9689543231871778E-3</v>
      </c>
      <c r="E181" s="16"/>
      <c r="F181" s="16"/>
    </row>
    <row r="182" spans="1:6" x14ac:dyDescent="0.3">
      <c r="A182" s="17">
        <f>Точечные_интервальные_оценки!A182</f>
        <v>43521</v>
      </c>
      <c r="B182" s="80">
        <f>Точечные_интервальные_оценки!B182</f>
        <v>-3.1365659278219597E-2</v>
      </c>
      <c r="C182" s="16">
        <f>Точечные_интервальные_оценки!D182</f>
        <v>2.2567953565030281E-2</v>
      </c>
      <c r="D182" s="16">
        <f>Точечные_интервальные_оценки!F182</f>
        <v>-8.1275845966584902E-3</v>
      </c>
      <c r="E182" s="16"/>
      <c r="F182" s="16"/>
    </row>
    <row r="183" spans="1:6" x14ac:dyDescent="0.3">
      <c r="A183" s="17">
        <f>Точечные_интервальные_оценки!A183</f>
        <v>43528</v>
      </c>
      <c r="B183" s="80">
        <f>Точечные_интервальные_оценки!B183</f>
        <v>-2.6138445745265547E-2</v>
      </c>
      <c r="C183" s="16">
        <f>Точечные_интервальные_оценки!D183</f>
        <v>-9.8108705642593348E-3</v>
      </c>
      <c r="D183" s="16">
        <f>Точечные_интервальные_оценки!F183</f>
        <v>9.3721398288632522E-3</v>
      </c>
      <c r="E183" s="16"/>
      <c r="F183" s="16"/>
    </row>
    <row r="184" spans="1:6" x14ac:dyDescent="0.3">
      <c r="A184" s="17">
        <f>Точечные_интервальные_оценки!A184</f>
        <v>43535</v>
      </c>
      <c r="B184" s="80">
        <f>Точечные_интервальные_оценки!B184</f>
        <v>-1.521043334032135E-2</v>
      </c>
      <c r="C184" s="16">
        <f>Точечные_интервальные_оценки!D184</f>
        <v>6.2776406144171806E-2</v>
      </c>
      <c r="D184" s="16">
        <f>Точечные_интервальные_оценки!F184</f>
        <v>-1.8674141747954732E-3</v>
      </c>
      <c r="E184" s="16"/>
      <c r="F184" s="16"/>
    </row>
    <row r="185" spans="1:6" x14ac:dyDescent="0.3">
      <c r="A185" s="17">
        <f>Точечные_интервальные_оценки!A185</f>
        <v>43542</v>
      </c>
      <c r="B185" s="80">
        <f>Точечные_интервальные_оценки!B185</f>
        <v>1.7855237844198284E-2</v>
      </c>
      <c r="C185" s="16">
        <f>Точечные_интервальные_оценки!D185</f>
        <v>-3.2260862218221324E-2</v>
      </c>
      <c r="D185" s="16">
        <f>Точечные_интервальные_оценки!F185</f>
        <v>1.7662411846284788E-2</v>
      </c>
      <c r="E185" s="16"/>
      <c r="F185" s="16"/>
    </row>
    <row r="186" spans="1:6" x14ac:dyDescent="0.3">
      <c r="A186" s="17">
        <f>Точечные_интервальные_оценки!A186</f>
        <v>43549</v>
      </c>
      <c r="B186" s="80">
        <f>Точечные_интервальные_оценки!B186</f>
        <v>-2.9096700861431829E-3</v>
      </c>
      <c r="C186" s="16">
        <f>Точечные_интервальные_оценки!D186</f>
        <v>3.2260862218221262E-2</v>
      </c>
      <c r="D186" s="16">
        <f>Точечные_интервальные_оценки!F186</f>
        <v>8.7762630590159946E-3</v>
      </c>
      <c r="E186" s="16"/>
      <c r="F186" s="16"/>
    </row>
    <row r="187" spans="1:6" x14ac:dyDescent="0.3">
      <c r="A187" s="17">
        <f>Точечные_интервальные_оценки!A187</f>
        <v>43556</v>
      </c>
      <c r="B187" s="80">
        <f>Точечные_интервальные_оценки!B187</f>
        <v>-3.2030729109084402E-2</v>
      </c>
      <c r="C187" s="16">
        <f>Точечные_интервальные_оценки!D187</f>
        <v>3.125254350410453E-2</v>
      </c>
      <c r="D187" s="16">
        <f>Точечные_интервальные_оценки!F187</f>
        <v>2.2796428092383803E-2</v>
      </c>
      <c r="E187" s="16"/>
      <c r="F187" s="16"/>
    </row>
    <row r="188" spans="1:6" x14ac:dyDescent="0.3">
      <c r="A188" s="17">
        <f>Точечные_интервальные_оценки!A188</f>
        <v>43563</v>
      </c>
      <c r="B188" s="80">
        <f>Точечные_интервальные_оценки!B188</f>
        <v>2.6052630933576276E-2</v>
      </c>
      <c r="C188" s="16">
        <f>Точечные_интервальные_оценки!D188</f>
        <v>-1.2903404835907841E-2</v>
      </c>
      <c r="D188" s="16">
        <f>Точечные_интервальные_оценки!F188</f>
        <v>2.5762548930023783E-2</v>
      </c>
      <c r="E188" s="16"/>
      <c r="F188" s="16"/>
    </row>
    <row r="189" spans="1:6" x14ac:dyDescent="0.3">
      <c r="A189" s="17">
        <f>Точечные_интервальные_оценки!A189</f>
        <v>43584</v>
      </c>
      <c r="B189" s="80">
        <f>Точечные_интервальные_оценки!B189</f>
        <v>-2.3486440858810015E-3</v>
      </c>
      <c r="C189" s="16">
        <f>Точечные_интервальные_оценки!D189</f>
        <v>7.4107972153721835E-2</v>
      </c>
      <c r="D189" s="16">
        <f>Точечные_интервальные_оценки!F189</f>
        <v>-2.5409292407655052E-2</v>
      </c>
      <c r="E189" s="16"/>
      <c r="F189" s="16"/>
    </row>
    <row r="190" spans="1:6" x14ac:dyDescent="0.3">
      <c r="A190" s="17">
        <f>Точечные_интервальные_оценки!A190</f>
        <v>43591</v>
      </c>
      <c r="B190" s="80">
        <f>Точечные_интервальные_оценки!B190</f>
        <v>-8.2189578372743474E-2</v>
      </c>
      <c r="C190" s="16">
        <f>Точечные_интервальные_оценки!D190</f>
        <v>-5.4273922525688308E-2</v>
      </c>
      <c r="D190" s="16">
        <f>Точечные_интервальные_оценки!F190</f>
        <v>-2.3409644186287316E-2</v>
      </c>
      <c r="E190" s="16"/>
      <c r="F190" s="16"/>
    </row>
    <row r="191" spans="1:6" x14ac:dyDescent="0.3">
      <c r="A191" s="17">
        <f>Точечные_интервальные_оценки!A191</f>
        <v>43598</v>
      </c>
      <c r="B191" s="80">
        <f>Точечные_интервальные_оценки!B191</f>
        <v>-3.712958099851147E-2</v>
      </c>
      <c r="C191" s="16">
        <f>Точечные_интервальные_оценки!D191</f>
        <v>-2.2240789658598582E-2</v>
      </c>
      <c r="D191" s="16">
        <f>Точечные_интервальные_оценки!F191</f>
        <v>-1.8143337302398634E-3</v>
      </c>
      <c r="E191" s="16"/>
      <c r="F191" s="16"/>
    </row>
    <row r="192" spans="1:6" x14ac:dyDescent="0.3">
      <c r="A192" s="17">
        <f>Точечные_интервальные_оценки!A192</f>
        <v>43605</v>
      </c>
      <c r="B192" s="80">
        <f>Точечные_интервальные_оценки!B192</f>
        <v>2.5288369811809364E-2</v>
      </c>
      <c r="C192" s="16">
        <f>Точечные_интервальные_оценки!D192</f>
        <v>2.7724548014854983E-2</v>
      </c>
      <c r="D192" s="16">
        <f>Точечные_интервальные_оценки!F192</f>
        <v>2.3924586085245243E-2</v>
      </c>
      <c r="E192" s="16"/>
      <c r="F192" s="16"/>
    </row>
    <row r="193" spans="1:6" x14ac:dyDescent="0.3">
      <c r="A193" s="17">
        <f>Точечные_интервальные_оценки!A193</f>
        <v>43612</v>
      </c>
      <c r="B193" s="80">
        <f>Точечные_интервальные_оценки!B193</f>
        <v>7.1572778321390071E-2</v>
      </c>
      <c r="C193" s="16">
        <f>Точечные_интервальные_оценки!D193</f>
        <v>-1.178795575204224E-2</v>
      </c>
      <c r="D193" s="16">
        <f>Точечные_интервальные_оценки!F193</f>
        <v>2.3365548956211912E-2</v>
      </c>
      <c r="E193" s="16"/>
      <c r="F193" s="16"/>
    </row>
    <row r="194" spans="1:6" x14ac:dyDescent="0.3">
      <c r="A194" s="17">
        <f>Точечные_интервальные_оценки!A194</f>
        <v>43626</v>
      </c>
      <c r="B194" s="80">
        <f>Точечные_интервальные_оценки!B194</f>
        <v>1.5014110564382505E-2</v>
      </c>
      <c r="C194" s="16">
        <f>Точечные_интервальные_оценки!D194</f>
        <v>5.4910438008595588E-2</v>
      </c>
      <c r="D194" s="16">
        <f>Точечные_интервальные_оценки!F194</f>
        <v>-2.7915533911916809E-2</v>
      </c>
      <c r="E194" s="16"/>
      <c r="F194" s="16"/>
    </row>
    <row r="195" spans="1:6" x14ac:dyDescent="0.3">
      <c r="A195" s="17">
        <f>Точечные_интервальные_оценки!A195</f>
        <v>43640</v>
      </c>
      <c r="B195" s="80">
        <f>Точечные_интервальные_оценки!B195</f>
        <v>-2.4489282072106557E-3</v>
      </c>
      <c r="C195" s="16">
        <f>Точечные_интервальные_оценки!D195</f>
        <v>-2.7673521676748806E-2</v>
      </c>
      <c r="D195" s="16">
        <f>Точечные_интервальные_оценки!F195</f>
        <v>-1.1036580355676248E-2</v>
      </c>
      <c r="E195" s="16"/>
      <c r="F195" s="16"/>
    </row>
    <row r="196" spans="1:6" x14ac:dyDescent="0.3">
      <c r="A196" s="17">
        <f>Точечные_интервальные_оценки!A196</f>
        <v>43654</v>
      </c>
      <c r="B196" s="80">
        <f>Точечные_интервальные_оценки!B196</f>
        <v>-4.8075852679603209E-2</v>
      </c>
      <c r="C196" s="16">
        <f>Точечные_интервальные_оценки!D196</f>
        <v>-8.8079182750459853E-2</v>
      </c>
      <c r="D196" s="16">
        <f>Точечные_интервальные_оценки!F196</f>
        <v>1.4321520528774007E-3</v>
      </c>
      <c r="E196" s="16"/>
      <c r="F196" s="16"/>
    </row>
    <row r="197" spans="1:6" x14ac:dyDescent="0.3">
      <c r="A197" s="17">
        <f>Точечные_интервальные_оценки!A197</f>
        <v>43661</v>
      </c>
      <c r="B197" s="80">
        <f>Точечные_интервальные_оценки!B197</f>
        <v>2.3252118342502223E-2</v>
      </c>
      <c r="C197" s="16">
        <f>Точечные_интервальные_оценки!D197</f>
        <v>-3.9826957488308785E-2</v>
      </c>
      <c r="D197" s="16">
        <f>Точечные_интервальные_оценки!F197</f>
        <v>2.8581655755887192E-3</v>
      </c>
      <c r="E197" s="16"/>
      <c r="F197" s="16"/>
    </row>
    <row r="198" spans="1:6" x14ac:dyDescent="0.3">
      <c r="A198" s="17">
        <f>Точечные_интервальные_оценки!A198</f>
        <v>43668</v>
      </c>
      <c r="B198" s="80">
        <f>Точечные_интервальные_оценки!B198</f>
        <v>-1.2714901447524874E-2</v>
      </c>
      <c r="C198" s="16">
        <f>Точечные_интервальные_оценки!D198</f>
        <v>-5.35619921381221E-2</v>
      </c>
      <c r="D198" s="16">
        <f>Точечные_интервальные_оценки!F198</f>
        <v>7.2279478132020684E-3</v>
      </c>
      <c r="E198" s="16"/>
      <c r="F198" s="16"/>
    </row>
    <row r="199" spans="1:6" x14ac:dyDescent="0.3">
      <c r="A199" s="17">
        <f>Точечные_интервальные_оценки!A199</f>
        <v>43675</v>
      </c>
      <c r="B199" s="80">
        <f>Точечные_интервальные_оценки!B199</f>
        <v>-3.272432699431099E-3</v>
      </c>
      <c r="C199" s="16">
        <f>Точечные_интервальные_оценки!D199</f>
        <v>-3.582278185357532E-2</v>
      </c>
      <c r="D199" s="16">
        <f>Точечные_интервальные_оценки!F199</f>
        <v>-2.8137145034359413E-2</v>
      </c>
      <c r="E199" s="16"/>
      <c r="F199" s="16"/>
    </row>
    <row r="200" spans="1:6" x14ac:dyDescent="0.3">
      <c r="A200" s="17">
        <f>Точечные_интервальные_оценки!A200</f>
        <v>43689</v>
      </c>
      <c r="B200" s="80">
        <f>Точечные_интервальные_оценки!B200</f>
        <v>-4.479706218333622E-2</v>
      </c>
      <c r="C200" s="16">
        <f>Точечные_интервальные_оценки!D200</f>
        <v>-7.4738688037134085E-2</v>
      </c>
      <c r="D200" s="16">
        <f>Точечные_интервальные_оценки!F200</f>
        <v>3.7066782409927545E-4</v>
      </c>
      <c r="E200" s="16"/>
      <c r="F200" s="16"/>
    </row>
    <row r="201" spans="1:6" x14ac:dyDescent="0.3">
      <c r="A201" s="17">
        <f>Точечные_интервальные_оценки!A201</f>
        <v>43696</v>
      </c>
      <c r="B201" s="80">
        <f>Точечные_интервальные_оценки!B201</f>
        <v>1.841103230400332E-2</v>
      </c>
      <c r="C201" s="16">
        <f>Точечные_интервальные_оценки!D201</f>
        <v>-3.5316671924899734E-2</v>
      </c>
      <c r="D201" s="16">
        <f>Точечные_интервальные_оценки!F201</f>
        <v>2.0978597192289057E-3</v>
      </c>
      <c r="E201" s="16"/>
      <c r="F201" s="16"/>
    </row>
    <row r="202" spans="1:6" x14ac:dyDescent="0.3">
      <c r="A202" s="17">
        <f>Точечные_интервальные_оценки!A202</f>
        <v>43703</v>
      </c>
      <c r="B202" s="80">
        <f>Точечные_интервальные_оценки!B202</f>
        <v>3.4221790047151764E-2</v>
      </c>
      <c r="C202" s="16">
        <f>Точечные_интервальные_оценки!D202</f>
        <v>3.7837152150234914E-2</v>
      </c>
      <c r="D202" s="16">
        <f>Точечные_интервальные_оценки!F202</f>
        <v>3.3228754960769546E-3</v>
      </c>
      <c r="E202" s="16"/>
      <c r="F202" s="16"/>
    </row>
    <row r="203" spans="1:6" x14ac:dyDescent="0.3">
      <c r="A203" s="17">
        <f>Точечные_интервальные_оценки!A203</f>
        <v>43717</v>
      </c>
      <c r="B203" s="80">
        <f>Точечные_интервальные_оценки!B203</f>
        <v>-2.651033270013977E-2</v>
      </c>
      <c r="C203" s="16">
        <f>Точечные_интервальные_оценки!D203</f>
        <v>5.4274760888851172E-2</v>
      </c>
      <c r="D203" s="16">
        <f>Точечные_интервальные_оценки!F203</f>
        <v>-3.0856640996022602E-2</v>
      </c>
      <c r="E203" s="16"/>
      <c r="F203" s="16"/>
    </row>
    <row r="204" spans="1:6" x14ac:dyDescent="0.3">
      <c r="A204" s="17">
        <f>Точечные_интервальные_оценки!A204</f>
        <v>43724</v>
      </c>
      <c r="B204" s="80">
        <f>Точечные_интервальные_оценки!B204</f>
        <v>2.0783474136885742E-2</v>
      </c>
      <c r="C204" s="16">
        <f>Точечные_интервальные_оценки!D204</f>
        <v>-6.8459395880807711E-2</v>
      </c>
      <c r="D204" s="16">
        <f>Точечные_интервальные_оценки!F204</f>
        <v>4.354478113890508E-2</v>
      </c>
      <c r="E204" s="16"/>
      <c r="F204" s="16"/>
    </row>
    <row r="205" spans="1:6" x14ac:dyDescent="0.3">
      <c r="A205" s="17">
        <f>Точечные_интервальные_оценки!A205</f>
        <v>43731</v>
      </c>
      <c r="B205" s="80">
        <f>Точечные_интервальные_оценки!B205</f>
        <v>-7.0835855541118944E-2</v>
      </c>
      <c r="C205" s="16">
        <f>Точечные_интервальные_оценки!D205</f>
        <v>-9.7617772019537308E-3</v>
      </c>
      <c r="D205" s="16">
        <f>Точечные_интервальные_оценки!F205</f>
        <v>-1.3634437824096828E-2</v>
      </c>
      <c r="E205" s="16"/>
      <c r="F205" s="16"/>
    </row>
    <row r="206" spans="1:6" x14ac:dyDescent="0.3">
      <c r="A206" s="17">
        <f>Точечные_интервальные_оценки!A206</f>
        <v>43738</v>
      </c>
      <c r="B206" s="80">
        <f>Точечные_интервальные_оценки!B206</f>
        <v>-2.320626255893336E-2</v>
      </c>
      <c r="C206" s="16">
        <f>Точечные_интервальные_оценки!D206</f>
        <v>-1.1024190557880903E-2</v>
      </c>
      <c r="D206" s="16">
        <f>Точечные_интервальные_оценки!F206</f>
        <v>-1.7910926566530219E-2</v>
      </c>
      <c r="E206" s="16"/>
      <c r="F206" s="16"/>
    </row>
    <row r="207" spans="1:6" x14ac:dyDescent="0.3">
      <c r="A207" s="17">
        <f>Точечные_интервальные_оценки!A207</f>
        <v>43745</v>
      </c>
      <c r="B207" s="80">
        <f>Точечные_интервальные_оценки!B207</f>
        <v>4.0546094394350009E-2</v>
      </c>
      <c r="C207" s="16">
        <f>Точечные_интервальные_оценки!D207</f>
        <v>-1.647096059592441E-2</v>
      </c>
      <c r="D207" s="16">
        <f>Точечные_интервальные_оценки!F207</f>
        <v>-8.1050464862633727E-3</v>
      </c>
      <c r="E207" s="16"/>
      <c r="F207" s="16"/>
    </row>
    <row r="208" spans="1:6" x14ac:dyDescent="0.3">
      <c r="A208" s="17">
        <f>Точечные_интервальные_оценки!A208</f>
        <v>43752</v>
      </c>
      <c r="B208" s="80">
        <f>Точечные_интервальные_оценки!B208</f>
        <v>-4.0946050853960386E-3</v>
      </c>
      <c r="C208" s="16">
        <f>Точечные_интервальные_оценки!D208</f>
        <v>-3.3778844760992639E-2</v>
      </c>
      <c r="D208" s="16">
        <f>Точечные_интервальные_оценки!F208</f>
        <v>8.1050464862632704E-3</v>
      </c>
      <c r="E208" s="16"/>
      <c r="F208" s="16"/>
    </row>
    <row r="209" spans="1:6" x14ac:dyDescent="0.3">
      <c r="A209" s="17">
        <f>Точечные_интервальные_оценки!A209</f>
        <v>43759</v>
      </c>
      <c r="B209" s="80">
        <f>Точечные_интервальные_оценки!B209</f>
        <v>5.8791990478671112E-2</v>
      </c>
      <c r="C209" s="16">
        <f>Точечные_интервальные_оценки!D209</f>
        <v>6.4730220553475062E-2</v>
      </c>
      <c r="D209" s="16">
        <f>Точечные_интервальные_оценки!F209</f>
        <v>1.5185321987664063E-2</v>
      </c>
      <c r="E209" s="16"/>
      <c r="F209" s="16"/>
    </row>
    <row r="210" spans="1:6" x14ac:dyDescent="0.3">
      <c r="A210" s="17">
        <f>Точечные_интервальные_оценки!A210</f>
        <v>43766</v>
      </c>
      <c r="B210" s="80">
        <f>Точечные_интервальные_оценки!B210</f>
        <v>7.7076793541440381E-3</v>
      </c>
      <c r="C210" s="16">
        <f>Точечные_интервальные_оценки!D210</f>
        <v>-3.9289720709636211E-2</v>
      </c>
      <c r="D210" s="16">
        <f>Точечные_интервальные_оценки!F210</f>
        <v>3.0501926401363288E-2</v>
      </c>
      <c r="E210" s="16"/>
      <c r="F210" s="16"/>
    </row>
    <row r="211" spans="1:6" x14ac:dyDescent="0.3">
      <c r="A211" s="17">
        <f>Точечные_интервальные_оценки!A211</f>
        <v>43773</v>
      </c>
      <c r="B211" s="80">
        <f>Точечные_интервальные_оценки!B211</f>
        <v>3.4863052043057299E-2</v>
      </c>
      <c r="C211" s="16">
        <f>Точечные_интервальные_оценки!D211</f>
        <v>2.3894873973814854E-3</v>
      </c>
      <c r="D211" s="16">
        <f>Точечные_интервальные_оценки!F211</f>
        <v>4.4681938656554912E-2</v>
      </c>
      <c r="E211" s="16"/>
      <c r="F211" s="16"/>
    </row>
    <row r="212" spans="1:6" x14ac:dyDescent="0.3">
      <c r="A212" s="17">
        <f>Точечные_интервальные_оценки!A212</f>
        <v>43780</v>
      </c>
      <c r="B212" s="80">
        <f>Точечные_интервальные_оценки!B212</f>
        <v>-2.3542673154893314E-2</v>
      </c>
      <c r="C212" s="16">
        <f>Точечные_интервальные_оценки!D212</f>
        <v>1.1272738772522215E-2</v>
      </c>
      <c r="D212" s="16">
        <f>Точечные_интервальные_оценки!F212</f>
        <v>8.221476837904378E-3</v>
      </c>
      <c r="E212" s="16"/>
      <c r="F212" s="16"/>
    </row>
    <row r="213" spans="1:6" x14ac:dyDescent="0.3">
      <c r="A213" s="17">
        <f>Точечные_интервальные_оценки!A213</f>
        <v>43787</v>
      </c>
      <c r="B213" s="80">
        <f>Точечные_интервальные_оценки!B213</f>
        <v>-3.6716537445260085E-3</v>
      </c>
      <c r="C213" s="16">
        <f>Точечные_интервальные_оценки!D213</f>
        <v>-5.5182231388090905E-2</v>
      </c>
      <c r="D213" s="16">
        <f>Точечные_интервальные_оценки!F213</f>
        <v>-1.0977058631150907E-2</v>
      </c>
      <c r="E213" s="16"/>
      <c r="F213" s="16"/>
    </row>
    <row r="214" spans="1:6" x14ac:dyDescent="0.3">
      <c r="A214" s="17">
        <f>Точечные_интервальные_оценки!A214</f>
        <v>43794</v>
      </c>
      <c r="B214" s="80">
        <f>Точечные_интервальные_оценки!B214</f>
        <v>-2.7705554722652105E-2</v>
      </c>
      <c r="C214" s="16">
        <f>Точечные_интервальные_оценки!D214</f>
        <v>-3.4245578513167459E-2</v>
      </c>
      <c r="D214" s="16">
        <f>Точечные_интервальные_оценки!F214</f>
        <v>-2.6847250036188052E-2</v>
      </c>
      <c r="E214" s="16"/>
      <c r="F214" s="16"/>
    </row>
    <row r="215" spans="1:6" x14ac:dyDescent="0.3">
      <c r="A215" s="17">
        <f>Точечные_интервальные_оценки!A215</f>
        <v>43801</v>
      </c>
      <c r="B215" s="80">
        <f>Точечные_интервальные_оценки!B215</f>
        <v>1.5944599866833383E-2</v>
      </c>
      <c r="C215" s="16">
        <f>Точечные_интервальные_оценки!D215</f>
        <v>-3.2789822822990838E-2</v>
      </c>
      <c r="D215" s="16">
        <f>Точечные_интервальные_оценки!F215</f>
        <v>1.1274076573218161E-2</v>
      </c>
      <c r="E215" s="16"/>
      <c r="F215" s="16"/>
    </row>
    <row r="216" spans="1:6" x14ac:dyDescent="0.3">
      <c r="A216" s="17">
        <f>Точечные_интервальные_оценки!A216</f>
        <v>43808</v>
      </c>
      <c r="B216" s="80">
        <f>Точечные_интервальные_оценки!B216</f>
        <v>5.2940216079465238E-2</v>
      </c>
      <c r="C216" s="16">
        <f>Точечные_интервальные_оценки!D216</f>
        <v>6.4538521137571164E-2</v>
      </c>
      <c r="D216" s="16">
        <f>Точечные_интервальные_оценки!F216</f>
        <v>1.1370092394286286E-2</v>
      </c>
      <c r="E216" s="16"/>
      <c r="F216" s="16"/>
    </row>
    <row r="217" spans="1:6" x14ac:dyDescent="0.3">
      <c r="A217" s="17">
        <f>Точечные_интервальные_оценки!A217</f>
        <v>43815</v>
      </c>
      <c r="B217" s="80">
        <f>Точечные_интервальные_оценки!B217</f>
        <v>-1.5756361546758337E-2</v>
      </c>
      <c r="C217" s="16">
        <f>Точечные_интервальные_оценки!D217</f>
        <v>-6.2540518474898152E-2</v>
      </c>
      <c r="D217" s="16">
        <f>Точечные_интервальные_оценки!F217</f>
        <v>1.4398850579875444E-3</v>
      </c>
      <c r="E217" s="16"/>
      <c r="F217" s="16"/>
    </row>
    <row r="218" spans="1:6" x14ac:dyDescent="0.3">
      <c r="A218" s="17">
        <f>Точечные_интервальные_оценки!A218</f>
        <v>43822</v>
      </c>
      <c r="B218" s="80">
        <f>Точечные_интервальные_оценки!B218</f>
        <v>-1.3928520251153192E-2</v>
      </c>
      <c r="C218" s="16">
        <f>Точечные_интервальные_оценки!D218</f>
        <v>-3.3322256758096789E-3</v>
      </c>
      <c r="D218" s="16">
        <f>Точечные_интервальные_оценки!F218</f>
        <v>3.8663400828534804E-3</v>
      </c>
      <c r="E218" s="16"/>
      <c r="F218" s="16"/>
    </row>
    <row r="219" spans="1:6" x14ac:dyDescent="0.3">
      <c r="A219" s="17">
        <f>Точечные_интервальные_оценки!A219</f>
        <v>43829</v>
      </c>
      <c r="B219" s="80">
        <f>Точечные_интервальные_оценки!B219</f>
        <v>8.6636605778720645E-3</v>
      </c>
      <c r="C219" s="16">
        <f>Точечные_интервальные_оценки!D219</f>
        <v>-6.0261313931557637E-3</v>
      </c>
      <c r="D219" s="16">
        <f>Точечные_интервальные_оценки!F219</f>
        <v>7.4692790140343792E-3</v>
      </c>
      <c r="E219" s="16"/>
      <c r="F219" s="16"/>
    </row>
    <row r="220" spans="1:6" x14ac:dyDescent="0.3">
      <c r="A220" s="17">
        <f>Точечные_интервальные_оценки!A220</f>
        <v>43836</v>
      </c>
      <c r="B220" s="80">
        <f>Точечные_интервальные_оценки!B220</f>
        <v>3.0806771642757462E-2</v>
      </c>
      <c r="C220" s="16">
        <f>Точечные_интервальные_оценки!D220</f>
        <v>4.6901258504136239E-3</v>
      </c>
      <c r="D220" s="16">
        <f>Точечные_интервальные_оценки!F220</f>
        <v>3.5687364056907214E-2</v>
      </c>
      <c r="E220" s="16"/>
      <c r="F220" s="16"/>
    </row>
    <row r="221" spans="1:6" x14ac:dyDescent="0.3">
      <c r="A221" s="17">
        <f>Точечные_интервальные_оценки!A221</f>
        <v>43843</v>
      </c>
      <c r="B221" s="80">
        <f>Точечные_интервальные_оценки!B221</f>
        <v>1.067935146484186E-2</v>
      </c>
      <c r="C221" s="16">
        <f>Точечные_интервальные_оценки!D221</f>
        <v>4.8917479721198531E-2</v>
      </c>
      <c r="D221" s="16">
        <f>Точечные_интервальные_оценки!F221</f>
        <v>2.4306208845175536E-2</v>
      </c>
      <c r="E221" s="16"/>
      <c r="F221" s="16"/>
    </row>
    <row r="222" spans="1:6" x14ac:dyDescent="0.3">
      <c r="A222" s="17">
        <f>Точечные_интервальные_оценки!A222</f>
        <v>43850</v>
      </c>
      <c r="B222" s="80">
        <f>Точечные_интервальные_оценки!B222</f>
        <v>-1.7318068149711895E-2</v>
      </c>
      <c r="C222" s="16">
        <f>Точечные_интервальные_оценки!D222</f>
        <v>1.2722648026566937E-3</v>
      </c>
      <c r="D222" s="16">
        <f>Точечные_интервальные_оценки!F222</f>
        <v>-2.3250799776231932E-2</v>
      </c>
      <c r="E222" s="16"/>
      <c r="F222" s="16"/>
    </row>
    <row r="223" spans="1:6" x14ac:dyDescent="0.3">
      <c r="A223" s="17">
        <f>Точечные_интервальные_оценки!A223</f>
        <v>43857</v>
      </c>
      <c r="B223" s="80">
        <f>Точечные_интервальные_оценки!B223</f>
        <v>-4.4588872521803311E-2</v>
      </c>
      <c r="C223" s="16">
        <f>Точечные_интервальные_оценки!D223</f>
        <v>-1.3440202315113798E-2</v>
      </c>
      <c r="D223" s="16">
        <f>Точечные_интервальные_оценки!F223</f>
        <v>1.3619906715270686E-2</v>
      </c>
      <c r="E223" s="16"/>
      <c r="F223" s="16"/>
    </row>
    <row r="224" spans="1:6" x14ac:dyDescent="0.3">
      <c r="A224" s="17">
        <f>Точечные_интервальные_оценки!A224</f>
        <v>43864</v>
      </c>
      <c r="B224" s="80">
        <f>Точечные_интервальные_оценки!B224</f>
        <v>-1.1897033911846055E-2</v>
      </c>
      <c r="C224" s="16">
        <f>Точечные_интервальные_оценки!D224</f>
        <v>4.411553393219423E-2</v>
      </c>
      <c r="D224" s="16">
        <f>Точечные_интервальные_оценки!F224</f>
        <v>-3.5805116944750456E-2</v>
      </c>
      <c r="E224" s="16"/>
      <c r="F224" s="16"/>
    </row>
    <row r="225" spans="1:6" x14ac:dyDescent="0.3">
      <c r="A225" s="17">
        <f>Точечные_интервальные_оценки!A225</f>
        <v>43871</v>
      </c>
      <c r="B225" s="80">
        <f>Точечные_интервальные_оценки!B225</f>
        <v>1.4521707334617195E-2</v>
      </c>
      <c r="C225" s="16">
        <f>Точечные_интервальные_оценки!D225</f>
        <v>-3.5774131701104578E-2</v>
      </c>
      <c r="D225" s="16">
        <f>Точечные_интервальные_оценки!F225</f>
        <v>-1.2950573793625826E-3</v>
      </c>
      <c r="E225" s="16"/>
      <c r="F225" s="16"/>
    </row>
    <row r="226" spans="1:6" x14ac:dyDescent="0.3">
      <c r="A226" s="1"/>
    </row>
    <row r="227" spans="1:6" x14ac:dyDescent="0.3">
      <c r="A227" s="1"/>
    </row>
    <row r="228" spans="1:6" x14ac:dyDescent="0.3">
      <c r="A228" s="1"/>
    </row>
    <row r="229" spans="1:6" x14ac:dyDescent="0.3">
      <c r="A229" s="1"/>
    </row>
    <row r="230" spans="1:6" x14ac:dyDescent="0.3">
      <c r="A230" s="1"/>
    </row>
    <row r="231" spans="1:6" x14ac:dyDescent="0.3">
      <c r="A231" s="1"/>
    </row>
    <row r="232" spans="1:6" x14ac:dyDescent="0.3">
      <c r="A232" s="1"/>
    </row>
    <row r="233" spans="1:6" x14ac:dyDescent="0.3">
      <c r="A233" s="1"/>
    </row>
    <row r="234" spans="1:6" x14ac:dyDescent="0.3">
      <c r="A234" s="1"/>
    </row>
    <row r="235" spans="1:6" x14ac:dyDescent="0.3">
      <c r="A235" s="1"/>
    </row>
    <row r="236" spans="1:6" x14ac:dyDescent="0.3">
      <c r="A236" s="1"/>
    </row>
    <row r="237" spans="1:6" x14ac:dyDescent="0.3">
      <c r="A237" s="1"/>
    </row>
    <row r="238" spans="1:6" x14ac:dyDescent="0.3">
      <c r="A238" s="1"/>
    </row>
    <row r="239" spans="1:6" x14ac:dyDescent="0.3">
      <c r="A239" s="1"/>
    </row>
    <row r="240" spans="1:6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</sheetData>
  <sortState xmlns:xlrd2="http://schemas.microsoft.com/office/spreadsheetml/2017/richdata2" ref="O116:O124">
    <sortCondition ref="O116"/>
  </sortState>
  <mergeCells count="21">
    <mergeCell ref="R98:T98"/>
    <mergeCell ref="H1:I1"/>
    <mergeCell ref="K1:L1"/>
    <mergeCell ref="N1:O1"/>
    <mergeCell ref="R57:T57"/>
    <mergeCell ref="R59:T59"/>
    <mergeCell ref="R53:X55"/>
    <mergeCell ref="Y46:Z46"/>
    <mergeCell ref="R48:T48"/>
    <mergeCell ref="R50:T50"/>
    <mergeCell ref="Y94:Z94"/>
    <mergeCell ref="R96:T96"/>
    <mergeCell ref="R107:T107"/>
    <mergeCell ref="R101:X103"/>
    <mergeCell ref="R154:T154"/>
    <mergeCell ref="R156:T156"/>
    <mergeCell ref="R150:Y152"/>
    <mergeCell ref="Y143:Z143"/>
    <mergeCell ref="R145:T145"/>
    <mergeCell ref="R147:T147"/>
    <mergeCell ref="R105:T10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G 2 L V D N U U i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i j D D M 6 b g I y Q S i 1 + Q p s 7 J 7 t D 4 R l a H 2 w i t u Q b n Z A p g j k / Y E / A F B L A w Q U A A I A C A B 8 b Y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2 L V G s Y / 4 K 8 A Q A A 0 A I A A B M A H A B G b 3 J t d W x h c y 9 T Z W N 0 a W 9 u M S 5 t I K I Y A C i g F A A A A A A A A A A A A A A A A A A A A A A A A A A A A I 1 Q U W s T Q R B + D + Q / L O d L A s d x F 2 w e j C e U S 8 R g t d W c v v T k u O a m e n i 3 W 3 b 3 N K U U r D 4 o 5 M U H h Q q i 9 d k X U Y o x N u l f m P 1 H T n v W Y B H s s u z O f N / M f D O j Y K g z w d m g + r 1 O v V a v q U e J h J Q V m y m M t o T U s f c U 4 H H s e q 7 X c r 2 l m N 4 W X Z f 5 L A d d r z E 6 u G / 2 z H O c m 5 c 4 w w l O i Q v U E 6 c r h m U B X D e u Z z k 4 g e C a H N W w g i v R P Q V S R U l a Z D w 6 C 1 N R K 8 a p e W G e m b 0 Y P + F b f I + f I z I O 8 c i M G R 7 j n O F r f B M R / g H f x X h A 3 k H 0 3 0 4 d P d J W 0 1 7 v Q p 4 V m Q b p W x 3 L Z o H I y 4 I r v 2 2 z H h + K N O M P / f a S 6 3 o 2 u 1 M K D Q O 9 n Y O / M J 3 b g s O D p l 2 N f M n C j z j H r 2 Z s X l G D M 5 y Z M R 4 y / I 5 f 8 B s R P 0 9 I n O L E o m W E y Q b l r 0 l R U L E b k K Q 0 f O P 8 0 m y 2 / j t i O c 8 H w y R P p P K 1 L P / S 3 C e B o 1 O 9 M 8 0 f j I p M 8 H i h E 8 q E q 0 0 h i 2 r C c H s L V O P i / d o 7 O 9 b V s B / c 7 N 2 9 R m v S l M 4 0 j P S u z Y h Y + y f a X Q 5 7 f + A 0 0 V D B Y f / W K d z n u n 3 Z O W m k w o O V 1 c E i n p f F B s i K u b + 6 c i 5 h t 1 m v Z f w i C + j 8 A l B L A Q I t A B Q A A g A I A H x t i 1 Q z V F I j o w A A A P Y A A A A S A A A A A A A A A A A A A A A A A A A A A A B D b 2 5 m a W c v U G F j a 2 F n Z S 5 4 b W x Q S w E C L Q A U A A I A C A B 8 b Y t U D 8 r p q 6 Q A A A D p A A A A E w A A A A A A A A A A A A A A A A D v A A A A W 0 N v b n R l b n R f V H l w Z X N d L n h t b F B L A Q I t A B Q A A g A I A H x t i 1 R r G P + C v A E A A N A C A A A T A A A A A A A A A A A A A A A A A O A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O A A A A A A A A W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m Z G V 4 c G 9 y d F 8 x d 2 V l a 1 8 w M T A x M j A x N V 8 x M j A y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m Z G V 4 c G 9 y d F 8 x d 2 V l a 1 8 w M T A x M j A x N V 8 x M j A y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A 5 O j E w O j U w L j c 5 O T E 5 N D R a I i A v P j x F b n R y e S B U e X B l P S J G a W x s Q 2 9 s d W 1 u V H l w Z X M i I F Z h b H V l P S J z Q m d Z S k F 3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k Z X h w b 3 J 0 X z F 3 Z W V r X z A x M D E y M D E 1 X z E y M D I y M D I w L 0 F 1 d G 9 S Z W 1 v d m V k Q 2 9 s d W 1 u c z E u e 1 x 1 M D A z Y 1 R J Q 0 t F U l x 1 M D A z Z S w w f S Z x d W 9 0 O y w m c X V v d D t T Z W N 0 a W 9 u M S 9 t Z m R l e H B v c n R f M X d l Z W t f M D E w M T I w M T V f M T I w M j I w M j A v Q X V 0 b 1 J l b W 9 2 Z W R D b 2 x 1 b W 5 z M S 5 7 X H U w M D N j U E V S X H U w M D N l L D F 9 J n F 1 b 3 Q 7 L C Z x d W 9 0 O 1 N l Y 3 R p b 2 4 x L 2 1 m Z G V 4 c G 9 y d F 8 x d 2 V l a 1 8 w M T A x M j A x N V 8 x M j A y M j A y M C 9 B d X R v U m V t b 3 Z l Z E N v b H V t b n M x L n t c d T A w M 2 N E Q V R F X H U w M D N l L D J 9 J n F 1 b 3 Q 7 L C Z x d W 9 0 O 1 N l Y 3 R p b 2 4 x L 2 1 m Z G V 4 c G 9 y d F 8 x d 2 V l a 1 8 w M T A x M j A x N V 8 x M j A y M j A y M C 9 B d X R v U m V t b 3 Z l Z E N v b H V t b n M x L n t c d T A w M 2 N U S U 1 F X H U w M D N l L D N 9 J n F 1 b 3 Q 7 L C Z x d W 9 0 O 1 N l Y 3 R p b 2 4 x L 2 1 m Z G V 4 c G 9 y d F 8 x d 2 V l a 1 8 w M T A x M j A x N V 8 x M j A y M j A y M C 9 B d X R v U m V t b 3 Z l Z E N v b H V t b n M x L n t c d T A w M 2 N D T E 9 T R V x 1 M D A z Z S w 0 f S Z x d W 9 0 O y w m c X V v d D t T Z W N 0 a W 9 u M S 9 t Z m R l e H B v c n R f M X d l Z W t f M D E w M T I w M T V f M T I w M j I w M j A v Q X V 0 b 1 J l b W 9 2 Z W R D b 2 x 1 b W 5 z M S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Z G V 4 c G 9 y d F 8 x d 2 V l a 1 8 w M T A x M j A x N V 8 x M j A y M j A y M C 9 B d X R v U m V t b 3 Z l Z E N v b H V t b n M x L n t c d T A w M 2 N U S U N L R V J c d T A w M 2 U s M H 0 m c X V v d D s s J n F 1 b 3 Q 7 U 2 V j d G l v b j E v b W Z k Z X h w b 3 J 0 X z F 3 Z W V r X z A x M D E y M D E 1 X z E y M D I y M D I w L 0 F 1 d G 9 S Z W 1 v d m V k Q 2 9 s d W 1 u c z E u e 1 x 1 M D A z Y 1 B F U l x 1 M D A z Z S w x f S Z x d W 9 0 O y w m c X V v d D t T Z W N 0 a W 9 u M S 9 t Z m R l e H B v c n R f M X d l Z W t f M D E w M T I w M T V f M T I w M j I w M j A v Q X V 0 b 1 J l b W 9 2 Z W R D b 2 x 1 b W 5 z M S 5 7 X H U w M D N j R E F U R V x 1 M D A z Z S w y f S Z x d W 9 0 O y w m c X V v d D t T Z W N 0 a W 9 u M S 9 t Z m R l e H B v c n R f M X d l Z W t f M D E w M T I w M T V f M T I w M j I w M j A v Q X V 0 b 1 J l b W 9 2 Z W R D b 2 x 1 b W 5 z M S 5 7 X H U w M D N j V E l N R V x 1 M D A z Z S w z f S Z x d W 9 0 O y w m c X V v d D t T Z W N 0 a W 9 u M S 9 t Z m R l e H B v c n R f M X d l Z W t f M D E w M T I w M T V f M T I w M j I w M j A v Q X V 0 b 1 J l b W 9 2 Z W R D b 2 x 1 b W 5 z M S 5 7 X H U w M D N j Q 0 x P U 0 V c d T A w M 2 U s N H 0 m c X V v d D s s J n F 1 b 3 Q 7 U 2 V j d G l v b j E v b W Z k Z X h w b 3 J 0 X z F 3 Z W V r X z A x M D E y M D E 1 X z E y M D I y M D I w L 0 F 1 d G 9 S Z W 1 v d m V k Q 2 9 s d W 1 u c z E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Z k Z X h w b 3 J 0 X z F 3 Z W V r X z A x M D E y M D E 1 X z E y M D I y M D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Z G V 4 c G 9 y d F 8 x d 2 V l a 1 8 w M T A x M j A x N V 8 x M j A y M j A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R l e H B v c n R f M X d l Z W t f M D E w M T I w M T V f M T I w M j I w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m 3 0 v d B s V E v P Y L h q R e G C A A A A A A A g A A A A A A E G Y A A A A B A A A g A A A A j S u Y 5 B 9 m d t d / J O L 1 K h j d V 3 X Z m 8 / a Z d N X Z S u T h q E X o + c A A A A A D o A A A A A C A A A g A A A A q 9 6 C x 5 3 z J J G 5 B Y N a H D / D y 9 k m P a I u f R + K t e 5 m 4 Y A R d U J Q A A A A m h 6 A K G C D r 3 S R e j h / M o I C v 1 1 x d z / z R u x L k d R + u q v c h P w m 1 Y / a L Y a 7 B d A W 0 m 1 R 1 9 I W V H 6 5 q 3 V Y o I t f D k i W O F x b d b h N C 9 P p a S A G l K j 3 i f 0 x 0 9 5 A A A A A J E n B 8 1 Z N r 9 e z y / P o + 7 9 B 4 t G t 6 S n x N O E O Z q M j 9 9 t L W P 8 n 3 d V / 7 V R n 0 b d T K + W X 9 v b r c A 3 K 3 v h 0 V D W E t M a c M S + w h A = = < / D a t a M a s h u p > 
</file>

<file path=customXml/itemProps1.xml><?xml version="1.0" encoding="utf-8"?>
<ds:datastoreItem xmlns:ds="http://schemas.openxmlformats.org/officeDocument/2006/customXml" ds:itemID="{447A2D3B-EBA1-441C-BA75-9DA7E831E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Исходные данные</vt:lpstr>
      <vt:lpstr>Татнфт Зао</vt:lpstr>
      <vt:lpstr>МРСК СК</vt:lpstr>
      <vt:lpstr>Роснефть</vt:lpstr>
      <vt:lpstr>Белон ао</vt:lpstr>
      <vt:lpstr>Дорогбж ао</vt:lpstr>
      <vt:lpstr>Вычисление выбросов</vt:lpstr>
      <vt:lpstr>Точечные_интервальные_оценки</vt:lpstr>
      <vt:lpstr>Проверка_гипотез</vt:lpstr>
      <vt:lpstr>Гипотеза_нед_доходность</vt:lpstr>
      <vt:lpstr>Графики и диаграммы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Валяев</dc:creator>
  <cp:lastModifiedBy>Георгий Валяев</cp:lastModifiedBy>
  <dcterms:created xsi:type="dcterms:W3CDTF">2015-06-05T18:19:34Z</dcterms:created>
  <dcterms:modified xsi:type="dcterms:W3CDTF">2022-05-24T18:10:08Z</dcterms:modified>
</cp:coreProperties>
</file>