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rving\Downloads\Financial Engineering I\"/>
    </mc:Choice>
  </mc:AlternateContent>
  <xr:revisionPtr revIDLastSave="0" documentId="13_ncr:1_{A8F7112B-1A90-4D28-B276-887D639EED29}" xr6:coauthVersionLast="46" xr6:coauthVersionMax="46" xr10:uidLastSave="{00000000-0000-0000-0000-000000000000}"/>
  <bookViews>
    <workbookView xWindow="38280" yWindow="-120" windowWidth="18240" windowHeight="28440" tabRatio="815" activeTab="1" xr2:uid="{00000000-000D-0000-FFFF-FFFF00000000}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2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2" l="1"/>
  <c r="L12" i="12"/>
  <c r="M12" i="12"/>
  <c r="N12" i="12"/>
  <c r="K13" i="12"/>
  <c r="L13" i="12"/>
  <c r="M13" i="12"/>
  <c r="K14" i="12"/>
  <c r="L14" i="12"/>
  <c r="K15" i="12"/>
  <c r="P45" i="8"/>
  <c r="Q45" i="8"/>
  <c r="R45" i="8"/>
  <c r="S45" i="8"/>
  <c r="T45" i="8"/>
  <c r="U45" i="8"/>
  <c r="V45" i="8"/>
  <c r="W45" i="8"/>
  <c r="X45" i="8"/>
  <c r="Y45" i="8"/>
  <c r="P46" i="8"/>
  <c r="Q46" i="8"/>
  <c r="R46" i="8"/>
  <c r="S46" i="8"/>
  <c r="T46" i="8"/>
  <c r="U46" i="8"/>
  <c r="V46" i="8"/>
  <c r="W46" i="8"/>
  <c r="X46" i="8"/>
  <c r="P47" i="8"/>
  <c r="Q47" i="8"/>
  <c r="R47" i="8"/>
  <c r="S47" i="8"/>
  <c r="T47" i="8"/>
  <c r="U47" i="8"/>
  <c r="V47" i="8"/>
  <c r="W47" i="8"/>
  <c r="P48" i="8"/>
  <c r="Q48" i="8"/>
  <c r="R48" i="8"/>
  <c r="S48" i="8"/>
  <c r="T48" i="8"/>
  <c r="U48" i="8"/>
  <c r="V48" i="8"/>
  <c r="P49" i="8"/>
  <c r="Q49" i="8"/>
  <c r="R49" i="8"/>
  <c r="S49" i="8"/>
  <c r="T49" i="8"/>
  <c r="U49" i="8"/>
  <c r="P50" i="8"/>
  <c r="Q50" i="8"/>
  <c r="R50" i="8"/>
  <c r="S50" i="8"/>
  <c r="T50" i="8"/>
  <c r="P51" i="8"/>
  <c r="Q51" i="8"/>
  <c r="R51" i="8"/>
  <c r="S51" i="8"/>
  <c r="P52" i="8"/>
  <c r="Q52" i="8"/>
  <c r="R52" i="8"/>
  <c r="P53" i="8"/>
  <c r="Q53" i="8"/>
  <c r="P54" i="8"/>
  <c r="D45" i="8"/>
  <c r="E45" i="8"/>
  <c r="F45" i="8"/>
  <c r="G45" i="8"/>
  <c r="H45" i="8"/>
  <c r="I45" i="8"/>
  <c r="J45" i="8"/>
  <c r="K45" i="8"/>
  <c r="D46" i="8"/>
  <c r="E46" i="8"/>
  <c r="F46" i="8"/>
  <c r="G46" i="8"/>
  <c r="H46" i="8"/>
  <c r="I46" i="8"/>
  <c r="J46" i="8"/>
  <c r="D47" i="8"/>
  <c r="E47" i="8"/>
  <c r="F47" i="8"/>
  <c r="G47" i="8"/>
  <c r="H47" i="8"/>
  <c r="I47" i="8"/>
  <c r="D48" i="8"/>
  <c r="E48" i="8"/>
  <c r="F48" i="8"/>
  <c r="G48" i="8"/>
  <c r="H48" i="8"/>
  <c r="D49" i="8"/>
  <c r="E49" i="8"/>
  <c r="F49" i="8"/>
  <c r="G49" i="8"/>
  <c r="D50" i="8"/>
  <c r="E50" i="8"/>
  <c r="F50" i="8"/>
  <c r="D51" i="8"/>
  <c r="E51" i="8"/>
  <c r="D52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Z45" i="8"/>
  <c r="Z46" i="8"/>
  <c r="Z47" i="8"/>
  <c r="Z48" i="8"/>
  <c r="Z49" i="8"/>
  <c r="Z50" i="8"/>
  <c r="Z51" i="8"/>
  <c r="Z52" i="8"/>
  <c r="Z53" i="8"/>
  <c r="Z54" i="8"/>
  <c r="Z55" i="8"/>
  <c r="E27" i="8"/>
  <c r="F27" i="8"/>
  <c r="G27" i="8"/>
  <c r="H27" i="8"/>
  <c r="I27" i="8"/>
  <c r="J27" i="8"/>
  <c r="E28" i="8"/>
  <c r="F28" i="8"/>
  <c r="G28" i="8"/>
  <c r="H28" i="8"/>
  <c r="I28" i="8"/>
  <c r="E29" i="8"/>
  <c r="F29" i="8"/>
  <c r="G29" i="8"/>
  <c r="H29" i="8"/>
  <c r="E30" i="8"/>
  <c r="F30" i="8"/>
  <c r="G30" i="8"/>
  <c r="E31" i="8"/>
  <c r="F31" i="8"/>
  <c r="E32" i="8"/>
  <c r="C11" i="8"/>
  <c r="D11" i="8"/>
  <c r="E11" i="8"/>
  <c r="F11" i="8"/>
  <c r="G11" i="8"/>
  <c r="H11" i="8"/>
  <c r="I11" i="8"/>
  <c r="J11" i="8"/>
  <c r="K11" i="8"/>
  <c r="C12" i="8"/>
  <c r="D12" i="8"/>
  <c r="E12" i="8"/>
  <c r="F12" i="8"/>
  <c r="G12" i="8"/>
  <c r="H12" i="8"/>
  <c r="I12" i="8"/>
  <c r="J12" i="8"/>
  <c r="C13" i="8"/>
  <c r="D13" i="8"/>
  <c r="E13" i="8"/>
  <c r="F13" i="8"/>
  <c r="G13" i="8"/>
  <c r="H13" i="8"/>
  <c r="I13" i="8"/>
  <c r="C14" i="8"/>
  <c r="D14" i="8"/>
  <c r="E14" i="8"/>
  <c r="F14" i="8"/>
  <c r="G14" i="8"/>
  <c r="H14" i="8"/>
  <c r="C15" i="8"/>
  <c r="D15" i="8"/>
  <c r="E15" i="8"/>
  <c r="F15" i="8"/>
  <c r="G15" i="8"/>
  <c r="C16" i="8"/>
  <c r="D16" i="8"/>
  <c r="E16" i="8"/>
  <c r="F16" i="8"/>
  <c r="C17" i="8"/>
  <c r="D17" i="8"/>
  <c r="E17" i="8"/>
  <c r="C18" i="8"/>
  <c r="D18" i="8"/>
  <c r="C19" i="8"/>
  <c r="B31" i="8"/>
  <c r="C31" i="8"/>
  <c r="D31" i="8"/>
  <c r="B32" i="8"/>
  <c r="C32" i="8"/>
  <c r="D32" i="8"/>
  <c r="B33" i="8"/>
  <c r="C33" i="8"/>
  <c r="D33" i="8"/>
  <c r="B34" i="8"/>
  <c r="C34" i="8"/>
  <c r="B35" i="8"/>
  <c r="B24" i="16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C15" i="16" s="1"/>
  <c r="D14" i="16" s="1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 s="1"/>
  <c r="K67" i="15" s="1"/>
  <c r="J67" i="15" s="1"/>
  <c r="K25" i="15"/>
  <c r="J25" i="15"/>
  <c r="I25" i="15"/>
  <c r="H25" i="15"/>
  <c r="G25" i="15"/>
  <c r="F25" i="15"/>
  <c r="E25" i="15"/>
  <c r="D25" i="15"/>
  <c r="C25" i="15"/>
  <c r="D43" i="15"/>
  <c r="E42" i="15" s="1"/>
  <c r="D24" i="15"/>
  <c r="E23" i="15"/>
  <c r="F41" i="15"/>
  <c r="F22" i="15"/>
  <c r="G40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66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/>
  <c r="K64" i="15" s="1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 s="1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/>
  <c r="K62" i="15" s="1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 s="1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 s="1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K59" i="15" s="1"/>
  <c r="L24" i="14"/>
  <c r="L66" i="14"/>
  <c r="C66" i="14"/>
  <c r="D65" i="14"/>
  <c r="C65" i="14"/>
  <c r="E64" i="14"/>
  <c r="D64" i="14"/>
  <c r="C64" i="14"/>
  <c r="F63" i="14"/>
  <c r="E63" i="14"/>
  <c r="D63" i="14"/>
  <c r="C63" i="14"/>
  <c r="L20" i="14"/>
  <c r="L62" i="14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B8" i="14"/>
  <c r="J25" i="14"/>
  <c r="I25" i="14"/>
  <c r="H25" i="14"/>
  <c r="G25" i="14"/>
  <c r="F25" i="14"/>
  <c r="E25" i="14"/>
  <c r="D25" i="14"/>
  <c r="C25" i="14"/>
  <c r="D43" i="14"/>
  <c r="D24" i="14"/>
  <c r="E42" i="14"/>
  <c r="E23" i="14"/>
  <c r="F41" i="14"/>
  <c r="F22" i="14"/>
  <c r="G40" i="14"/>
  <c r="H39" i="14" s="1"/>
  <c r="I38" i="14" s="1"/>
  <c r="J37" i="14" s="1"/>
  <c r="K36" i="14" s="1"/>
  <c r="L35" i="14" s="1"/>
  <c r="M34" i="14" s="1"/>
  <c r="N33" i="14" s="1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K60" i="14" s="1"/>
  <c r="I18" i="14"/>
  <c r="H18" i="14"/>
  <c r="G18" i="14"/>
  <c r="F18" i="14"/>
  <c r="E18" i="14"/>
  <c r="D18" i="14"/>
  <c r="P17" i="14"/>
  <c r="O17" i="14"/>
  <c r="N17" i="14"/>
  <c r="M17" i="14"/>
  <c r="L17" i="14"/>
  <c r="L59" i="14" s="1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1" i="15"/>
  <c r="J61" i="15" s="1"/>
  <c r="K60" i="15"/>
  <c r="K63" i="15"/>
  <c r="J64" i="15" s="1"/>
  <c r="D44" i="15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/>
  <c r="D16" i="12" s="1"/>
  <c r="E16" i="12" s="1"/>
  <c r="N16" i="12" s="1"/>
  <c r="C14" i="12"/>
  <c r="D13" i="12"/>
  <c r="C13" i="12"/>
  <c r="E12" i="12"/>
  <c r="D12" i="12"/>
  <c r="C12" i="12"/>
  <c r="F11" i="12"/>
  <c r="E11" i="12"/>
  <c r="D11" i="12"/>
  <c r="C11" i="12"/>
  <c r="B6" i="12"/>
  <c r="C15" i="12"/>
  <c r="D14" i="12" s="1"/>
  <c r="C23" i="9"/>
  <c r="C24" i="9"/>
  <c r="C25" i="9"/>
  <c r="C26" i="9"/>
  <c r="C27" i="9"/>
  <c r="B16" i="9"/>
  <c r="C16" i="9" s="1"/>
  <c r="D16" i="9" s="1"/>
  <c r="E16" i="9" s="1"/>
  <c r="F16" i="9" s="1"/>
  <c r="G16" i="9" s="1"/>
  <c r="D23" i="9"/>
  <c r="E23" i="9"/>
  <c r="F23" i="9"/>
  <c r="G23" i="9"/>
  <c r="D24" i="9"/>
  <c r="E24" i="9"/>
  <c r="F24" i="9"/>
  <c r="D25" i="9"/>
  <c r="E25" i="9"/>
  <c r="D26" i="9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 s="1"/>
  <c r="L17" i="7"/>
  <c r="L59" i="7"/>
  <c r="B8" i="7"/>
  <c r="E44" i="7" s="1"/>
  <c r="F43" i="7" s="1"/>
  <c r="G42" i="7" s="1"/>
  <c r="K18" i="7"/>
  <c r="L18" i="7"/>
  <c r="L60" i="7"/>
  <c r="J19" i="7"/>
  <c r="K19" i="7"/>
  <c r="L19" i="7"/>
  <c r="L61" i="7"/>
  <c r="I20" i="7"/>
  <c r="J20" i="7"/>
  <c r="K20" i="7"/>
  <c r="L20" i="7"/>
  <c r="L62" i="7" s="1"/>
  <c r="H21" i="7"/>
  <c r="I21" i="7"/>
  <c r="J21" i="7"/>
  <c r="K21" i="7"/>
  <c r="L21" i="7"/>
  <c r="L63" i="7"/>
  <c r="G22" i="7"/>
  <c r="H22" i="7"/>
  <c r="I22" i="7"/>
  <c r="J22" i="7"/>
  <c r="K22" i="7"/>
  <c r="K64" i="7" s="1"/>
  <c r="L22" i="7"/>
  <c r="L64" i="7" s="1"/>
  <c r="F23" i="7"/>
  <c r="G23" i="7"/>
  <c r="H23" i="7"/>
  <c r="I23" i="7"/>
  <c r="J23" i="7"/>
  <c r="K23" i="7"/>
  <c r="L23" i="7"/>
  <c r="L65" i="7" s="1"/>
  <c r="E24" i="7"/>
  <c r="F24" i="7"/>
  <c r="G24" i="7"/>
  <c r="H24" i="7"/>
  <c r="I24" i="7"/>
  <c r="J24" i="7"/>
  <c r="K24" i="7"/>
  <c r="L24" i="7"/>
  <c r="L66" i="7"/>
  <c r="D24" i="7"/>
  <c r="E25" i="7"/>
  <c r="F25" i="7"/>
  <c r="G25" i="7"/>
  <c r="H25" i="7"/>
  <c r="I25" i="7"/>
  <c r="J25" i="7"/>
  <c r="K25" i="7"/>
  <c r="L25" i="7"/>
  <c r="L67" i="7" s="1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 s="1"/>
  <c r="F41" i="7" s="1"/>
  <c r="G40" i="7" s="1"/>
  <c r="H39" i="7" s="1"/>
  <c r="I38" i="7" s="1"/>
  <c r="J37" i="7" s="1"/>
  <c r="K36" i="7" s="1"/>
  <c r="L35" i="7" s="1"/>
  <c r="M15" i="7"/>
  <c r="N32" i="7"/>
  <c r="D44" i="7"/>
  <c r="E43" i="7" s="1"/>
  <c r="F42" i="7" s="1"/>
  <c r="M16" i="7"/>
  <c r="M17" i="7"/>
  <c r="M18" i="7"/>
  <c r="M19" i="7"/>
  <c r="M20" i="7"/>
  <c r="M21" i="7"/>
  <c r="M22" i="7"/>
  <c r="M23" i="7"/>
  <c r="M24" i="7"/>
  <c r="M25" i="7"/>
  <c r="B21" i="8"/>
  <c r="C20" i="8" s="1"/>
  <c r="D19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K62" i="7"/>
  <c r="J62" i="7" s="1"/>
  <c r="K59" i="7"/>
  <c r="D47" i="7"/>
  <c r="D48" i="7" s="1"/>
  <c r="D50" i="7" s="1"/>
  <c r="K60" i="7"/>
  <c r="J61" i="7" s="1"/>
  <c r="K61" i="7"/>
  <c r="C21" i="8" l="1"/>
  <c r="D21" i="8" s="1"/>
  <c r="E21" i="8" s="1"/>
  <c r="E18" i="8"/>
  <c r="E19" i="8"/>
  <c r="D20" i="8"/>
  <c r="E20" i="8" s="1"/>
  <c r="M34" i="7"/>
  <c r="N33" i="7" s="1"/>
  <c r="I62" i="7"/>
  <c r="G41" i="7"/>
  <c r="H40" i="7" s="1"/>
  <c r="I39" i="7" s="1"/>
  <c r="J38" i="7" s="1"/>
  <c r="K37" i="7" s="1"/>
  <c r="L36" i="7" s="1"/>
  <c r="M35" i="7" s="1"/>
  <c r="N34" i="7" s="1"/>
  <c r="O33" i="7" s="1"/>
  <c r="J63" i="7"/>
  <c r="I64" i="7" s="1"/>
  <c r="J62" i="15"/>
  <c r="I62" i="15" s="1"/>
  <c r="E43" i="15"/>
  <c r="E44" i="15"/>
  <c r="D47" i="15"/>
  <c r="D48" i="15" s="1"/>
  <c r="D50" i="15" s="1"/>
  <c r="J60" i="7"/>
  <c r="I61" i="7" s="1"/>
  <c r="H62" i="7" s="1"/>
  <c r="H39" i="15"/>
  <c r="C16" i="13"/>
  <c r="D16" i="13" s="1"/>
  <c r="E16" i="13" s="1"/>
  <c r="C15" i="13"/>
  <c r="F47" i="7"/>
  <c r="F48" i="7" s="1"/>
  <c r="F50" i="7" s="1"/>
  <c r="K63" i="14"/>
  <c r="K67" i="7"/>
  <c r="F44" i="7"/>
  <c r="K62" i="14"/>
  <c r="K64" i="14"/>
  <c r="J65" i="14" s="1"/>
  <c r="I66" i="14" s="1"/>
  <c r="K63" i="7"/>
  <c r="K65" i="15"/>
  <c r="J65" i="15" s="1"/>
  <c r="K65" i="14"/>
  <c r="J66" i="14" s="1"/>
  <c r="E44" i="14"/>
  <c r="F43" i="14" s="1"/>
  <c r="G42" i="14" s="1"/>
  <c r="H41" i="14" s="1"/>
  <c r="I40" i="14" s="1"/>
  <c r="J39" i="14" s="1"/>
  <c r="K38" i="14" s="1"/>
  <c r="L37" i="14" s="1"/>
  <c r="D44" i="14"/>
  <c r="E43" i="14" s="1"/>
  <c r="F42" i="14" s="1"/>
  <c r="G41" i="14" s="1"/>
  <c r="H40" i="14" s="1"/>
  <c r="I39" i="14" s="1"/>
  <c r="J38" i="14" s="1"/>
  <c r="K37" i="14" s="1"/>
  <c r="D47" i="14"/>
  <c r="D48" i="14" s="1"/>
  <c r="D50" i="14" s="1"/>
  <c r="J63" i="15"/>
  <c r="I64" i="15" s="1"/>
  <c r="E47" i="7"/>
  <c r="E48" i="7" s="1"/>
  <c r="E50" i="7" s="1"/>
  <c r="K66" i="7"/>
  <c r="J67" i="7" s="1"/>
  <c r="K65" i="7"/>
  <c r="J65" i="7" s="1"/>
  <c r="J64" i="7"/>
  <c r="K61" i="14"/>
  <c r="O32" i="14"/>
  <c r="P31" i="14" s="1"/>
  <c r="K67" i="14"/>
  <c r="E47" i="14"/>
  <c r="E48" i="14" s="1"/>
  <c r="E50" i="14" s="1"/>
  <c r="C29" i="9"/>
  <c r="D15" i="12"/>
  <c r="E15" i="12" s="1"/>
  <c r="C28" i="9"/>
  <c r="C33" i="9" s="1"/>
  <c r="C34" i="9" s="1"/>
  <c r="K59" i="14"/>
  <c r="J60" i="14" s="1"/>
  <c r="C15" i="9"/>
  <c r="D14" i="9" s="1"/>
  <c r="E14" i="9" s="1"/>
  <c r="F14" i="9" s="1"/>
  <c r="G14" i="9" s="1"/>
  <c r="J63" i="14"/>
  <c r="J60" i="15"/>
  <c r="I61" i="15" s="1"/>
  <c r="K66" i="14"/>
  <c r="C16" i="16"/>
  <c r="D16" i="16" s="1"/>
  <c r="E16" i="16" s="1"/>
  <c r="F16" i="16" s="1"/>
  <c r="G16" i="16" s="1"/>
  <c r="G29" i="16" s="1"/>
  <c r="E14" i="12"/>
  <c r="N14" i="12" s="1"/>
  <c r="E13" i="12"/>
  <c r="D15" i="16"/>
  <c r="E15" i="16" s="1"/>
  <c r="F15" i="16" s="1"/>
  <c r="G15" i="16" s="1"/>
  <c r="G28" i="16" s="1"/>
  <c r="F16" i="12"/>
  <c r="G16" i="12" s="1"/>
  <c r="G30" i="12" s="1"/>
  <c r="E14" i="16"/>
  <c r="F14" i="16" s="1"/>
  <c r="G14" i="16" s="1"/>
  <c r="G27" i="16" s="1"/>
  <c r="E13" i="16"/>
  <c r="D29" i="9"/>
  <c r="F15" i="12" l="1"/>
  <c r="G15" i="12" s="1"/>
  <c r="G29" i="12" s="1"/>
  <c r="F30" i="12" s="1"/>
  <c r="F42" i="12" s="1"/>
  <c r="N15" i="12"/>
  <c r="M15" i="12" s="1"/>
  <c r="F13" i="12"/>
  <c r="G13" i="12" s="1"/>
  <c r="G27" i="12" s="1"/>
  <c r="N13" i="12"/>
  <c r="M14" i="12" s="1"/>
  <c r="F21" i="8"/>
  <c r="G21" i="8" s="1"/>
  <c r="F19" i="8"/>
  <c r="G19" i="8" s="1"/>
  <c r="F20" i="8"/>
  <c r="G20" i="8" s="1"/>
  <c r="F18" i="8"/>
  <c r="G18" i="8" s="1"/>
  <c r="F17" i="8"/>
  <c r="E13" i="9"/>
  <c r="F12" i="9" s="1"/>
  <c r="I65" i="15"/>
  <c r="P32" i="7"/>
  <c r="F14" i="12"/>
  <c r="G14" i="12" s="1"/>
  <c r="G28" i="12" s="1"/>
  <c r="F28" i="12" s="1"/>
  <c r="Q30" i="14"/>
  <c r="D15" i="13"/>
  <c r="E15" i="13" s="1"/>
  <c r="F15" i="13" s="1"/>
  <c r="G15" i="13" s="1"/>
  <c r="G28" i="13" s="1"/>
  <c r="D14" i="13"/>
  <c r="J66" i="7"/>
  <c r="I67" i="7" s="1"/>
  <c r="H63" i="7"/>
  <c r="G64" i="7" s="1"/>
  <c r="M36" i="14"/>
  <c r="L36" i="14"/>
  <c r="F44" i="14"/>
  <c r="G43" i="7"/>
  <c r="H42" i="7" s="1"/>
  <c r="G44" i="7"/>
  <c r="I63" i="15"/>
  <c r="H64" i="15" s="1"/>
  <c r="D28" i="9"/>
  <c r="J62" i="14"/>
  <c r="I63" i="14" s="1"/>
  <c r="J66" i="15"/>
  <c r="I67" i="15" s="1"/>
  <c r="J61" i="14"/>
  <c r="I62" i="14" s="1"/>
  <c r="H63" i="14" s="1"/>
  <c r="O32" i="7"/>
  <c r="D15" i="9"/>
  <c r="E15" i="9" s="1"/>
  <c r="F15" i="9" s="1"/>
  <c r="G15" i="9" s="1"/>
  <c r="D27" i="9"/>
  <c r="E26" i="9" s="1"/>
  <c r="I61" i="14"/>
  <c r="H62" i="14" s="1"/>
  <c r="G63" i="14" s="1"/>
  <c r="F29" i="16"/>
  <c r="J67" i="14"/>
  <c r="I67" i="14" s="1"/>
  <c r="H67" i="14" s="1"/>
  <c r="I63" i="7"/>
  <c r="H64" i="7" s="1"/>
  <c r="I38" i="15"/>
  <c r="F43" i="15"/>
  <c r="F44" i="15"/>
  <c r="H62" i="15"/>
  <c r="I65" i="7"/>
  <c r="J64" i="14"/>
  <c r="I65" i="14" s="1"/>
  <c r="H66" i="14" s="1"/>
  <c r="F42" i="15"/>
  <c r="E47" i="15"/>
  <c r="E48" i="15" s="1"/>
  <c r="E50" i="15" s="1"/>
  <c r="H41" i="7"/>
  <c r="I40" i="7" s="1"/>
  <c r="J39" i="7" s="1"/>
  <c r="K38" i="7" s="1"/>
  <c r="L37" i="7" s="1"/>
  <c r="M36" i="7" s="1"/>
  <c r="N35" i="7" s="1"/>
  <c r="O34" i="7" s="1"/>
  <c r="P33" i="7" s="1"/>
  <c r="Q32" i="7" s="1"/>
  <c r="F28" i="16"/>
  <c r="F12" i="12"/>
  <c r="E29" i="9"/>
  <c r="F16" i="13"/>
  <c r="F12" i="16"/>
  <c r="F13" i="16"/>
  <c r="G13" i="16" s="1"/>
  <c r="G26" i="16" s="1"/>
  <c r="F27" i="16" s="1"/>
  <c r="M16" i="12" l="1"/>
  <c r="L15" i="12"/>
  <c r="H21" i="8"/>
  <c r="I21" i="8" s="1"/>
  <c r="H20" i="8"/>
  <c r="I20" i="8" s="1"/>
  <c r="H19" i="8"/>
  <c r="I19" i="8" s="1"/>
  <c r="H18" i="8"/>
  <c r="I18" i="8" s="1"/>
  <c r="G17" i="8"/>
  <c r="G16" i="8"/>
  <c r="E29" i="16"/>
  <c r="F29" i="12"/>
  <c r="O41" i="12" s="1"/>
  <c r="E28" i="16"/>
  <c r="F13" i="9"/>
  <c r="G13" i="9" s="1"/>
  <c r="F40" i="12"/>
  <c r="O40" i="12"/>
  <c r="F25" i="9"/>
  <c r="G24" i="9" s="1"/>
  <c r="O42" i="12"/>
  <c r="E28" i="9"/>
  <c r="F28" i="9" s="1"/>
  <c r="G41" i="15"/>
  <c r="F47" i="15"/>
  <c r="F48" i="15" s="1"/>
  <c r="F50" i="15" s="1"/>
  <c r="G63" i="7"/>
  <c r="F64" i="7" s="1"/>
  <c r="I41" i="7"/>
  <c r="J40" i="7" s="1"/>
  <c r="K39" i="7" s="1"/>
  <c r="L38" i="7" s="1"/>
  <c r="M37" i="7" s="1"/>
  <c r="N36" i="7" s="1"/>
  <c r="O35" i="7" s="1"/>
  <c r="P34" i="7" s="1"/>
  <c r="Q33" i="7" s="1"/>
  <c r="E14" i="13"/>
  <c r="F14" i="13" s="1"/>
  <c r="E13" i="13"/>
  <c r="D33" i="9"/>
  <c r="D34" i="9" s="1"/>
  <c r="G67" i="14"/>
  <c r="H64" i="14"/>
  <c r="G65" i="14" s="1"/>
  <c r="F66" i="14" s="1"/>
  <c r="G43" i="14"/>
  <c r="G44" i="14"/>
  <c r="H44" i="7"/>
  <c r="H43" i="7"/>
  <c r="I42" i="7" s="1"/>
  <c r="G43" i="15"/>
  <c r="G44" i="15"/>
  <c r="G42" i="15"/>
  <c r="H41" i="15" s="1"/>
  <c r="P31" i="7"/>
  <c r="M35" i="14"/>
  <c r="I66" i="15"/>
  <c r="H67" i="15" s="1"/>
  <c r="G47" i="7"/>
  <c r="G48" i="7" s="1"/>
  <c r="G50" i="7" s="1"/>
  <c r="H65" i="7"/>
  <c r="I64" i="14"/>
  <c r="H65" i="14" s="1"/>
  <c r="G66" i="14" s="1"/>
  <c r="I66" i="7"/>
  <c r="H67" i="7" s="1"/>
  <c r="H47" i="7"/>
  <c r="H48" i="7" s="1"/>
  <c r="H50" i="7" s="1"/>
  <c r="E27" i="9"/>
  <c r="F26" i="9" s="1"/>
  <c r="H66" i="15"/>
  <c r="G67" i="15" s="1"/>
  <c r="L16" i="12"/>
  <c r="J37" i="15"/>
  <c r="H65" i="15"/>
  <c r="F47" i="14"/>
  <c r="F48" i="14" s="1"/>
  <c r="F50" i="14" s="1"/>
  <c r="N35" i="14"/>
  <c r="H63" i="15"/>
  <c r="G64" i="15" s="1"/>
  <c r="G11" i="12"/>
  <c r="G25" i="12" s="1"/>
  <c r="G12" i="12"/>
  <c r="G26" i="12" s="1"/>
  <c r="F27" i="12" s="1"/>
  <c r="F39" i="12" s="1"/>
  <c r="G12" i="16"/>
  <c r="G25" i="16" s="1"/>
  <c r="F26" i="16" s="1"/>
  <c r="E27" i="16" s="1"/>
  <c r="G11" i="16"/>
  <c r="G24" i="16" s="1"/>
  <c r="G16" i="13"/>
  <c r="G29" i="13" s="1"/>
  <c r="F29" i="13" s="1"/>
  <c r="F29" i="9"/>
  <c r="G12" i="9"/>
  <c r="G11" i="9"/>
  <c r="J21" i="8" l="1"/>
  <c r="K21" i="8" s="1"/>
  <c r="Y55" i="8" s="1"/>
  <c r="J18" i="8"/>
  <c r="K18" i="8" s="1"/>
  <c r="Y52" i="8" s="1"/>
  <c r="H17" i="8"/>
  <c r="I17" i="8" s="1"/>
  <c r="J19" i="8"/>
  <c r="K19" i="8" s="1"/>
  <c r="Y53" i="8" s="1"/>
  <c r="J20" i="8"/>
  <c r="K20" i="8" s="1"/>
  <c r="Y54" i="8" s="1"/>
  <c r="H15" i="8"/>
  <c r="H16" i="8"/>
  <c r="I16" i="8" s="1"/>
  <c r="D28" i="16"/>
  <c r="N42" i="12"/>
  <c r="D29" i="16"/>
  <c r="F41" i="12"/>
  <c r="E42" i="12" s="1"/>
  <c r="E29" i="12"/>
  <c r="E30" i="12"/>
  <c r="N41" i="12"/>
  <c r="E28" i="12"/>
  <c r="O39" i="12"/>
  <c r="N40" i="12" s="1"/>
  <c r="G14" i="13"/>
  <c r="G27" i="13" s="1"/>
  <c r="F28" i="13" s="1"/>
  <c r="E29" i="13" s="1"/>
  <c r="E41" i="13" s="1"/>
  <c r="G64" i="14"/>
  <c r="H66" i="7"/>
  <c r="G67" i="7" s="1"/>
  <c r="H44" i="15"/>
  <c r="H43" i="15"/>
  <c r="F65" i="15"/>
  <c r="E66" i="15" s="1"/>
  <c r="D67" i="15" s="1"/>
  <c r="H43" i="14"/>
  <c r="H44" i="14"/>
  <c r="G66" i="7"/>
  <c r="F67" i="7" s="1"/>
  <c r="E33" i="9"/>
  <c r="E34" i="9" s="1"/>
  <c r="G66" i="15"/>
  <c r="F67" i="15" s="1"/>
  <c r="N34" i="14"/>
  <c r="H42" i="15"/>
  <c r="I41" i="15" s="1"/>
  <c r="H40" i="15"/>
  <c r="G47" i="15"/>
  <c r="G48" i="15" s="1"/>
  <c r="G50" i="15" s="1"/>
  <c r="G65" i="15"/>
  <c r="F66" i="15" s="1"/>
  <c r="E67" i="15" s="1"/>
  <c r="J41" i="7"/>
  <c r="K40" i="7" s="1"/>
  <c r="L39" i="7" s="1"/>
  <c r="M38" i="7" s="1"/>
  <c r="N37" i="7" s="1"/>
  <c r="O36" i="7" s="1"/>
  <c r="P35" i="7" s="1"/>
  <c r="Q34" i="7" s="1"/>
  <c r="G63" i="15"/>
  <c r="F64" i="15" s="1"/>
  <c r="H42" i="14"/>
  <c r="G47" i="14"/>
  <c r="G48" i="14" s="1"/>
  <c r="G50" i="14" s="1"/>
  <c r="F27" i="9"/>
  <c r="G26" i="9" s="1"/>
  <c r="K36" i="15"/>
  <c r="Q30" i="7"/>
  <c r="I43" i="7"/>
  <c r="I44" i="7"/>
  <c r="Q31" i="7"/>
  <c r="I40" i="15"/>
  <c r="O34" i="14"/>
  <c r="F67" i="14"/>
  <c r="E67" i="14" s="1"/>
  <c r="G65" i="7"/>
  <c r="K16" i="12"/>
  <c r="F13" i="13"/>
  <c r="G13" i="13" s="1"/>
  <c r="G26" i="13" s="1"/>
  <c r="F12" i="13"/>
  <c r="F26" i="12"/>
  <c r="F38" i="12" s="1"/>
  <c r="E39" i="12" s="1"/>
  <c r="F25" i="16"/>
  <c r="E26" i="16" s="1"/>
  <c r="D27" i="16" s="1"/>
  <c r="H23" i="9"/>
  <c r="G29" i="9"/>
  <c r="G28" i="9"/>
  <c r="G25" i="9"/>
  <c r="H24" i="9" s="1"/>
  <c r="E40" i="12"/>
  <c r="X54" i="8" l="1"/>
  <c r="X53" i="8"/>
  <c r="X55" i="8"/>
  <c r="L21" i="8"/>
  <c r="L55" i="8" s="1"/>
  <c r="K36" i="8"/>
  <c r="L19" i="8"/>
  <c r="L53" i="8" s="1"/>
  <c r="K34" i="8"/>
  <c r="L18" i="8"/>
  <c r="L52" i="8" s="1"/>
  <c r="K33" i="8"/>
  <c r="J16" i="8"/>
  <c r="K16" i="8" s="1"/>
  <c r="Y50" i="8" s="1"/>
  <c r="J17" i="8"/>
  <c r="K17" i="8" s="1"/>
  <c r="Y51" i="8" s="1"/>
  <c r="X52" i="8" s="1"/>
  <c r="L20" i="8"/>
  <c r="L54" i="8" s="1"/>
  <c r="K35" i="8"/>
  <c r="I14" i="8"/>
  <c r="I15" i="8"/>
  <c r="C28" i="16"/>
  <c r="C29" i="16"/>
  <c r="M42" i="12"/>
  <c r="M41" i="12"/>
  <c r="E41" i="12"/>
  <c r="D42" i="12" s="1"/>
  <c r="D29" i="12"/>
  <c r="D30" i="12"/>
  <c r="F27" i="13"/>
  <c r="E28" i="13" s="1"/>
  <c r="E40" i="13" s="1"/>
  <c r="D41" i="13" s="1"/>
  <c r="F33" i="9"/>
  <c r="F34" i="9" s="1"/>
  <c r="O33" i="14"/>
  <c r="E27" i="12"/>
  <c r="D28" i="12" s="1"/>
  <c r="L35" i="15"/>
  <c r="E65" i="15"/>
  <c r="D66" i="15" s="1"/>
  <c r="C67" i="15" s="1"/>
  <c r="J43" i="7"/>
  <c r="K42" i="7" s="1"/>
  <c r="J44" i="7"/>
  <c r="I42" i="15"/>
  <c r="J41" i="15" s="1"/>
  <c r="G27" i="9"/>
  <c r="H26" i="9" s="1"/>
  <c r="F66" i="7"/>
  <c r="E67" i="7" s="1"/>
  <c r="F65" i="7"/>
  <c r="J42" i="7"/>
  <c r="K41" i="7" s="1"/>
  <c r="L40" i="7" s="1"/>
  <c r="M39" i="7" s="1"/>
  <c r="N38" i="7" s="1"/>
  <c r="I47" i="7"/>
  <c r="I48" i="7" s="1"/>
  <c r="I50" i="7" s="1"/>
  <c r="G11" i="13"/>
  <c r="G24" i="13" s="1"/>
  <c r="G12" i="13"/>
  <c r="G25" i="13" s="1"/>
  <c r="F26" i="13" s="1"/>
  <c r="I41" i="14"/>
  <c r="H47" i="14"/>
  <c r="H48" i="14" s="1"/>
  <c r="H50" i="14" s="1"/>
  <c r="I39" i="15"/>
  <c r="H47" i="15"/>
  <c r="H48" i="15" s="1"/>
  <c r="H50" i="15" s="1"/>
  <c r="I43" i="14"/>
  <c r="I44" i="14"/>
  <c r="F65" i="14"/>
  <c r="E66" i="14" s="1"/>
  <c r="D67" i="14" s="1"/>
  <c r="F64" i="14"/>
  <c r="E65" i="14" s="1"/>
  <c r="D66" i="14" s="1"/>
  <c r="C67" i="14" s="1"/>
  <c r="J39" i="15"/>
  <c r="I43" i="15"/>
  <c r="J42" i="15" s="1"/>
  <c r="K41" i="15" s="1"/>
  <c r="I44" i="15"/>
  <c r="J40" i="15"/>
  <c r="K39" i="15" s="1"/>
  <c r="I42" i="14"/>
  <c r="J41" i="14" s="1"/>
  <c r="O38" i="12"/>
  <c r="N39" i="12" s="1"/>
  <c r="M40" i="12" s="1"/>
  <c r="H29" i="9"/>
  <c r="H28" i="9"/>
  <c r="D40" i="12"/>
  <c r="H25" i="9"/>
  <c r="W55" i="8" l="1"/>
  <c r="V55" i="8" s="1"/>
  <c r="U55" i="8" s="1"/>
  <c r="W54" i="8"/>
  <c r="W53" i="8"/>
  <c r="V54" i="8" s="1"/>
  <c r="X51" i="8"/>
  <c r="W52" i="8" s="1"/>
  <c r="V53" i="8" s="1"/>
  <c r="U54" i="8" s="1"/>
  <c r="K54" i="8"/>
  <c r="K55" i="8"/>
  <c r="K53" i="8"/>
  <c r="J15" i="8"/>
  <c r="K15" i="8" s="1"/>
  <c r="Y49" i="8" s="1"/>
  <c r="X50" i="8" s="1"/>
  <c r="W51" i="8" s="1"/>
  <c r="V52" i="8" s="1"/>
  <c r="U53" i="8" s="1"/>
  <c r="T54" i="8" s="1"/>
  <c r="J36" i="8"/>
  <c r="J34" i="8"/>
  <c r="L16" i="8"/>
  <c r="L50" i="8" s="1"/>
  <c r="K31" i="8"/>
  <c r="J35" i="8"/>
  <c r="L17" i="8"/>
  <c r="L51" i="8" s="1"/>
  <c r="K52" i="8" s="1"/>
  <c r="K32" i="8"/>
  <c r="J14" i="8"/>
  <c r="K14" i="8" s="1"/>
  <c r="Y48" i="8" s="1"/>
  <c r="J13" i="8"/>
  <c r="B29" i="16"/>
  <c r="L42" i="12"/>
  <c r="C30" i="12"/>
  <c r="L41" i="12"/>
  <c r="D41" i="12"/>
  <c r="C42" i="12" s="1"/>
  <c r="C29" i="12"/>
  <c r="E27" i="13"/>
  <c r="E39" i="13" s="1"/>
  <c r="D40" i="13" s="1"/>
  <c r="C41" i="13" s="1"/>
  <c r="D29" i="13"/>
  <c r="G33" i="9"/>
  <c r="G34" i="9" s="1"/>
  <c r="J42" i="14"/>
  <c r="K41" i="14" s="1"/>
  <c r="K40" i="15"/>
  <c r="L39" i="15" s="1"/>
  <c r="H27" i="9"/>
  <c r="H33" i="9" s="1"/>
  <c r="H34" i="9" s="1"/>
  <c r="J43" i="14"/>
  <c r="K42" i="14" s="1"/>
  <c r="L41" i="14" s="1"/>
  <c r="J44" i="14"/>
  <c r="M34" i="15"/>
  <c r="F25" i="13"/>
  <c r="E26" i="13" s="1"/>
  <c r="J38" i="15"/>
  <c r="I47" i="15"/>
  <c r="I48" i="15" s="1"/>
  <c r="I50" i="15" s="1"/>
  <c r="K43" i="7"/>
  <c r="L42" i="7" s="1"/>
  <c r="M41" i="7" s="1"/>
  <c r="N40" i="7" s="1"/>
  <c r="O39" i="7" s="1"/>
  <c r="P38" i="7" s="1"/>
  <c r="Q37" i="7" s="1"/>
  <c r="K44" i="7"/>
  <c r="J47" i="7"/>
  <c r="J48" i="7" s="1"/>
  <c r="J50" i="7" s="1"/>
  <c r="O37" i="7"/>
  <c r="P32" i="14"/>
  <c r="J40" i="14"/>
  <c r="I47" i="14"/>
  <c r="I48" i="14" s="1"/>
  <c r="I50" i="14" s="1"/>
  <c r="E66" i="7"/>
  <c r="D67" i="7" s="1"/>
  <c r="E65" i="7"/>
  <c r="D66" i="7" s="1"/>
  <c r="C67" i="7" s="1"/>
  <c r="P33" i="14"/>
  <c r="L41" i="7"/>
  <c r="M40" i="7" s="1"/>
  <c r="N39" i="7" s="1"/>
  <c r="O38" i="7" s="1"/>
  <c r="P37" i="7" s="1"/>
  <c r="J43" i="15"/>
  <c r="K42" i="15" s="1"/>
  <c r="L41" i="15" s="1"/>
  <c r="J44" i="15"/>
  <c r="J55" i="8" l="1"/>
  <c r="J54" i="8"/>
  <c r="X49" i="8"/>
  <c r="W50" i="8" s="1"/>
  <c r="V51" i="8" s="1"/>
  <c r="U52" i="8" s="1"/>
  <c r="T53" i="8" s="1"/>
  <c r="S54" i="8" s="1"/>
  <c r="T55" i="8"/>
  <c r="S55" i="8" s="1"/>
  <c r="J53" i="8"/>
  <c r="K51" i="8"/>
  <c r="J32" i="8"/>
  <c r="K30" i="8"/>
  <c r="L15" i="8"/>
  <c r="L49" i="8" s="1"/>
  <c r="K50" i="8" s="1"/>
  <c r="J33" i="8"/>
  <c r="I35" i="8"/>
  <c r="I54" i="8" s="1"/>
  <c r="I36" i="8"/>
  <c r="L14" i="8"/>
  <c r="L48" i="8" s="1"/>
  <c r="K29" i="8"/>
  <c r="K13" i="8"/>
  <c r="Y47" i="8" s="1"/>
  <c r="X48" i="8" s="1"/>
  <c r="W49" i="8" s="1"/>
  <c r="V50" i="8" s="1"/>
  <c r="U51" i="8" s="1"/>
  <c r="T52" i="8" s="1"/>
  <c r="S53" i="8" s="1"/>
  <c r="R54" i="8" s="1"/>
  <c r="K12" i="8"/>
  <c r="Y46" i="8" s="1"/>
  <c r="K42" i="12"/>
  <c r="L44" i="12" s="1"/>
  <c r="C41" i="12"/>
  <c r="B42" i="12" s="1"/>
  <c r="C44" i="12" s="1"/>
  <c r="B30" i="12"/>
  <c r="D28" i="13"/>
  <c r="C29" i="13" s="1"/>
  <c r="K43" i="14"/>
  <c r="L42" i="14" s="1"/>
  <c r="M41" i="14" s="1"/>
  <c r="K44" i="14"/>
  <c r="K37" i="15"/>
  <c r="J47" i="15"/>
  <c r="J48" i="15" s="1"/>
  <c r="J50" i="15" s="1"/>
  <c r="P36" i="7"/>
  <c r="Q36" i="7" s="1"/>
  <c r="K38" i="15"/>
  <c r="Q31" i="14"/>
  <c r="Q32" i="14"/>
  <c r="E38" i="13"/>
  <c r="D39" i="13" s="1"/>
  <c r="C40" i="13" s="1"/>
  <c r="B41" i="13" s="1"/>
  <c r="D27" i="13"/>
  <c r="L40" i="15"/>
  <c r="M39" i="15" s="1"/>
  <c r="K43" i="15"/>
  <c r="L42" i="15" s="1"/>
  <c r="M41" i="15" s="1"/>
  <c r="K44" i="15"/>
  <c r="L43" i="7"/>
  <c r="M42" i="7" s="1"/>
  <c r="N41" i="7" s="1"/>
  <c r="O40" i="7" s="1"/>
  <c r="P39" i="7" s="1"/>
  <c r="Q38" i="7" s="1"/>
  <c r="L44" i="7"/>
  <c r="K47" i="7"/>
  <c r="K48" i="7" s="1"/>
  <c r="K50" i="7" s="1"/>
  <c r="K39" i="14"/>
  <c r="J47" i="14"/>
  <c r="J48" i="14" s="1"/>
  <c r="J50" i="14" s="1"/>
  <c r="N33" i="15"/>
  <c r="K40" i="14"/>
  <c r="L39" i="14" s="1"/>
  <c r="X47" i="8" l="1"/>
  <c r="W48" i="8" s="1"/>
  <c r="V49" i="8" s="1"/>
  <c r="U50" i="8" s="1"/>
  <c r="T51" i="8" s="1"/>
  <c r="S52" i="8" s="1"/>
  <c r="R53" i="8" s="1"/>
  <c r="Q54" i="8" s="1"/>
  <c r="I55" i="8"/>
  <c r="R55" i="8"/>
  <c r="Q55" i="8" s="1"/>
  <c r="J52" i="8"/>
  <c r="K49" i="8"/>
  <c r="J51" i="8"/>
  <c r="I33" i="8"/>
  <c r="J31" i="8"/>
  <c r="H36" i="8"/>
  <c r="K27" i="8"/>
  <c r="I34" i="8"/>
  <c r="J30" i="8"/>
  <c r="L13" i="8"/>
  <c r="L47" i="8" s="1"/>
  <c r="K48" i="8" s="1"/>
  <c r="K28" i="8"/>
  <c r="L11" i="8"/>
  <c r="L45" i="8" s="1"/>
  <c r="L12" i="8"/>
  <c r="L46" i="8" s="1"/>
  <c r="C28" i="13"/>
  <c r="B29" i="13" s="1"/>
  <c r="Q35" i="7"/>
  <c r="L40" i="14"/>
  <c r="L36" i="15"/>
  <c r="K47" i="15"/>
  <c r="K48" i="15" s="1"/>
  <c r="K50" i="15" s="1"/>
  <c r="O32" i="15"/>
  <c r="L38" i="14"/>
  <c r="K47" i="14"/>
  <c r="K48" i="14" s="1"/>
  <c r="K50" i="14" s="1"/>
  <c r="L43" i="14"/>
  <c r="M42" i="14" s="1"/>
  <c r="N41" i="14" s="1"/>
  <c r="L44" i="14"/>
  <c r="L37" i="15"/>
  <c r="M36" i="15" s="1"/>
  <c r="L38" i="15"/>
  <c r="L44" i="15"/>
  <c r="L43" i="15"/>
  <c r="M42" i="15" s="1"/>
  <c r="N41" i="15" s="1"/>
  <c r="M43" i="7"/>
  <c r="N42" i="7" s="1"/>
  <c r="O41" i="7" s="1"/>
  <c r="P40" i="7" s="1"/>
  <c r="Q39" i="7" s="1"/>
  <c r="M44" i="7"/>
  <c r="L47" i="7"/>
  <c r="L48" i="7" s="1"/>
  <c r="L50" i="7" s="1"/>
  <c r="M40" i="15"/>
  <c r="N39" i="15" s="1"/>
  <c r="H55" i="8" l="1"/>
  <c r="J50" i="8"/>
  <c r="I53" i="8"/>
  <c r="J49" i="8"/>
  <c r="K46" i="8"/>
  <c r="I52" i="8"/>
  <c r="K47" i="8"/>
  <c r="I32" i="8"/>
  <c r="H35" i="8"/>
  <c r="H34" i="8"/>
  <c r="J29" i="8"/>
  <c r="I31" i="8"/>
  <c r="J28" i="8"/>
  <c r="M39" i="14"/>
  <c r="M40" i="14"/>
  <c r="M37" i="14"/>
  <c r="L47" i="14"/>
  <c r="L48" i="14" s="1"/>
  <c r="L50" i="14" s="1"/>
  <c r="M43" i="15"/>
  <c r="N42" i="15" s="1"/>
  <c r="O41" i="15" s="1"/>
  <c r="M44" i="15"/>
  <c r="N40" i="15"/>
  <c r="O39" i="15" s="1"/>
  <c r="M43" i="14"/>
  <c r="N42" i="14" s="1"/>
  <c r="O41" i="14" s="1"/>
  <c r="M44" i="14"/>
  <c r="N43" i="7"/>
  <c r="O42" i="7" s="1"/>
  <c r="P41" i="7" s="1"/>
  <c r="Q40" i="7" s="1"/>
  <c r="N44" i="7"/>
  <c r="M47" i="7"/>
  <c r="M48" i="7" s="1"/>
  <c r="M50" i="7" s="1"/>
  <c r="M35" i="15"/>
  <c r="L47" i="15"/>
  <c r="L48" i="15" s="1"/>
  <c r="L50" i="15" s="1"/>
  <c r="O40" i="15"/>
  <c r="P39" i="15" s="1"/>
  <c r="M37" i="15"/>
  <c r="N36" i="15" s="1"/>
  <c r="M38" i="15"/>
  <c r="P31" i="15"/>
  <c r="M38" i="14"/>
  <c r="N37" i="14" s="1"/>
  <c r="I50" i="8" l="1"/>
  <c r="J48" i="8"/>
  <c r="H54" i="8"/>
  <c r="H53" i="8"/>
  <c r="H33" i="8"/>
  <c r="G34" i="8" s="1"/>
  <c r="I51" i="8"/>
  <c r="J47" i="8"/>
  <c r="G35" i="8"/>
  <c r="G36" i="8"/>
  <c r="H32" i="8"/>
  <c r="I30" i="8"/>
  <c r="I49" i="8" s="1"/>
  <c r="I29" i="8"/>
  <c r="Q30" i="15"/>
  <c r="N37" i="15"/>
  <c r="O36" i="15" s="1"/>
  <c r="N38" i="15"/>
  <c r="N43" i="14"/>
  <c r="O42" i="14" s="1"/>
  <c r="P41" i="14" s="1"/>
  <c r="N44" i="14"/>
  <c r="N36" i="14"/>
  <c r="M47" i="14"/>
  <c r="M48" i="14" s="1"/>
  <c r="M50" i="14" s="1"/>
  <c r="N34" i="15"/>
  <c r="M47" i="15"/>
  <c r="M48" i="15" s="1"/>
  <c r="M50" i="15" s="1"/>
  <c r="N39" i="14"/>
  <c r="O38" i="14" s="1"/>
  <c r="P37" i="14" s="1"/>
  <c r="Q36" i="14" s="1"/>
  <c r="N40" i="14"/>
  <c r="N44" i="15"/>
  <c r="N43" i="15"/>
  <c r="O42" i="15" s="1"/>
  <c r="P41" i="15" s="1"/>
  <c r="Q40" i="15" s="1"/>
  <c r="N38" i="14"/>
  <c r="O37" i="14" s="1"/>
  <c r="P36" i="14" s="1"/>
  <c r="O36" i="14"/>
  <c r="O44" i="7"/>
  <c r="O43" i="7"/>
  <c r="P42" i="7" s="1"/>
  <c r="Q41" i="7" s="1"/>
  <c r="N47" i="7"/>
  <c r="N48" i="7" s="1"/>
  <c r="N50" i="7" s="1"/>
  <c r="P40" i="15"/>
  <c r="Q39" i="15" s="1"/>
  <c r="N35" i="15"/>
  <c r="O34" i="15" s="1"/>
  <c r="H51" i="8" l="1"/>
  <c r="G55" i="8"/>
  <c r="G54" i="8"/>
  <c r="I48" i="8"/>
  <c r="H52" i="8"/>
  <c r="G53" i="8" s="1"/>
  <c r="F36" i="8"/>
  <c r="H30" i="8"/>
  <c r="H31" i="8"/>
  <c r="H50" i="8" s="1"/>
  <c r="F35" i="8"/>
  <c r="G33" i="8"/>
  <c r="P43" i="7"/>
  <c r="Q42" i="7" s="1"/>
  <c r="P44" i="7"/>
  <c r="O47" i="7"/>
  <c r="O48" i="7" s="1"/>
  <c r="O50" i="7" s="1"/>
  <c r="O43" i="14"/>
  <c r="P42" i="14" s="1"/>
  <c r="Q41" i="14" s="1"/>
  <c r="O44" i="14"/>
  <c r="P35" i="14"/>
  <c r="O33" i="15"/>
  <c r="N47" i="15"/>
  <c r="N48" i="15" s="1"/>
  <c r="N50" i="15" s="1"/>
  <c r="O35" i="15"/>
  <c r="P34" i="15" s="1"/>
  <c r="O37" i="15"/>
  <c r="P36" i="15" s="1"/>
  <c r="Q35" i="15" s="1"/>
  <c r="O38" i="15"/>
  <c r="P35" i="15"/>
  <c r="Q34" i="15" s="1"/>
  <c r="O43" i="15"/>
  <c r="P42" i="15" s="1"/>
  <c r="Q41" i="15" s="1"/>
  <c r="O44" i="15"/>
  <c r="O39" i="14"/>
  <c r="P38" i="14" s="1"/>
  <c r="Q37" i="14" s="1"/>
  <c r="O40" i="14"/>
  <c r="O35" i="14"/>
  <c r="N47" i="14"/>
  <c r="N48" i="14" s="1"/>
  <c r="N50" i="14" s="1"/>
  <c r="G52" i="8" l="1"/>
  <c r="H49" i="8"/>
  <c r="F55" i="8"/>
  <c r="F54" i="8"/>
  <c r="G32" i="8"/>
  <c r="G51" i="8" s="1"/>
  <c r="F34" i="8"/>
  <c r="E36" i="8"/>
  <c r="G31" i="8"/>
  <c r="P32" i="15"/>
  <c r="O47" i="15"/>
  <c r="O48" i="15" s="1"/>
  <c r="O50" i="15" s="1"/>
  <c r="P43" i="15"/>
  <c r="Q42" i="15" s="1"/>
  <c r="P44" i="15"/>
  <c r="P43" i="14"/>
  <c r="Q42" i="14" s="1"/>
  <c r="P44" i="14"/>
  <c r="P39" i="14"/>
  <c r="Q38" i="14" s="1"/>
  <c r="P40" i="14"/>
  <c r="P34" i="14"/>
  <c r="O47" i="14"/>
  <c r="O48" i="14" s="1"/>
  <c r="O50" i="14" s="1"/>
  <c r="P33" i="15"/>
  <c r="Q32" i="15" s="1"/>
  <c r="Q43" i="7"/>
  <c r="Q44" i="7"/>
  <c r="Q47" i="7" s="1"/>
  <c r="Q48" i="7" s="1"/>
  <c r="Q50" i="7" s="1"/>
  <c r="D51" i="7" s="1"/>
  <c r="P47" i="7"/>
  <c r="P48" i="7" s="1"/>
  <c r="P50" i="7" s="1"/>
  <c r="P37" i="15"/>
  <c r="Q36" i="15" s="1"/>
  <c r="P38" i="15"/>
  <c r="Q35" i="14"/>
  <c r="F32" i="8" l="1"/>
  <c r="F53" i="8"/>
  <c r="G50" i="8"/>
  <c r="E55" i="8"/>
  <c r="E35" i="8"/>
  <c r="F33" i="8"/>
  <c r="F52" i="8" s="1"/>
  <c r="Q43" i="14"/>
  <c r="Q44" i="14"/>
  <c r="Q33" i="15"/>
  <c r="Q39" i="14"/>
  <c r="Q40" i="14"/>
  <c r="Q33" i="14"/>
  <c r="Q47" i="14" s="1"/>
  <c r="Q48" i="14" s="1"/>
  <c r="Q50" i="14" s="1"/>
  <c r="D51" i="14" s="1"/>
  <c r="P47" i="14"/>
  <c r="P48" i="14" s="1"/>
  <c r="P50" i="14" s="1"/>
  <c r="Q43" i="15"/>
  <c r="Q44" i="15"/>
  <c r="Q37" i="15"/>
  <c r="Q38" i="15"/>
  <c r="Q34" i="14"/>
  <c r="Q31" i="15"/>
  <c r="P47" i="15"/>
  <c r="P48" i="15" s="1"/>
  <c r="P50" i="15" s="1"/>
  <c r="F51" i="8" l="1"/>
  <c r="E54" i="8"/>
  <c r="D36" i="8"/>
  <c r="D55" i="8" s="1"/>
  <c r="E34" i="8"/>
  <c r="E53" i="8" s="1"/>
  <c r="E33" i="8"/>
  <c r="E52" i="8" s="1"/>
  <c r="Q47" i="15"/>
  <c r="Q48" i="15" s="1"/>
  <c r="Q50" i="15" s="1"/>
  <c r="D51" i="15" s="1"/>
  <c r="D34" i="8" l="1"/>
  <c r="D53" i="8" s="1"/>
  <c r="D35" i="8"/>
  <c r="D54" i="8" s="1"/>
  <c r="C36" i="8" l="1"/>
  <c r="C35" i="8"/>
  <c r="C54" i="8" s="1"/>
  <c r="C55" i="8" l="1"/>
  <c r="B36" i="8"/>
  <c r="P55" i="8" l="1"/>
  <c r="B5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<sst xmlns="http://schemas.openxmlformats.org/spreadsheetml/2006/main" count="148" uniqueCount="50">
  <si>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</si>
  <si>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</si>
  <si>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</si>
  <si>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</si>
  <si>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</si>
  <si>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</si>
  <si>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</si>
  <si>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</si>
  <si>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</si>
  <si>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</si>
  <si>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</si>
  <si>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</si>
  <si>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</si>
  <si>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</si>
  <si>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</si>
  <si>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</si>
  <si>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</si>
  <si>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</si>
  <si>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</si>
  <si>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</si>
  <si>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</si>
  <si>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</si>
  <si>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</si>
  <si>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</si>
  <si>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</si>
  <si>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</si>
  <si>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</si>
  <si>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</si>
  <si>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</si>
  <si>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</si>
  <si>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</si>
  <si>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</si>
  <si>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</si>
  <si>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</si>
  <si>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</si>
  <si>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</si>
  <si>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</si>
  <si>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</si>
  <si>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</si>
  <si>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</si>
  <si>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</si>
  <si>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</si>
  <si>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</si>
  <si>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</si>
  <si>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</si>
  <si>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</si>
  <si>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</si>
  <si>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</si>
  <si>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</si>
  <si>
    <t>10-Year Zero-Coupon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</si>
</sst>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0" fontId="0" fillId="0" borderId="14" xfId="0" applyBorder="1"/>
    <xf numFmtId="164" fontId="0" fillId="0" borderId="0" xfId="0" applyNumberFormat="1" applyBorder="1"/>
    <xf numFmtId="0" fontId="0" fillId="0" borderId="6" xfId="0" applyBorder="1"/>
    <xf numFmtId="165" fontId="0" fillId="0" borderId="13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14" xfId="0" applyNumberForma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2" borderId="7" xfId="0" quotePrefix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0" fontId="3" fillId="0" borderId="14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Z60"/>
  <sheetViews>
    <sheetView showGridLines="0" topLeftCell="A10" zoomScaleNormal="100" zoomScalePageLayoutView="175" workbookViewId="0">
      <selection activeCell="F32" sqref="F32"/>
    </sheetView>
  </sheetViews>
  <sheetFormatPr defaultColWidth="8.83203125" defaultRowHeight="12.75" x14ac:dyDescent="0.2"/>
  <cols>
    <col min="1" max="27" width="14.83203125" style="135" customWidth="1"/>
    <col min="28" max="16384" width="8.83203125" style="135"/>
  </cols>
  <sheetData>
    <row r="1" spans="1:15" ht="13.5" thickBot="1" x14ac:dyDescent="0.25">
      <c r="A1" s="133" t="s">
        <v>35</v>
      </c>
      <c r="B1" s="134"/>
    </row>
    <row r="2" spans="1:15" x14ac:dyDescent="0.2">
      <c r="A2" s="136" t="s">
        <v>2</v>
      </c>
      <c r="B2" s="137">
        <v>0.05</v>
      </c>
    </row>
    <row r="3" spans="1:15" x14ac:dyDescent="0.2">
      <c r="A3" s="138" t="s">
        <v>3</v>
      </c>
      <c r="B3" s="130">
        <v>1.1000000000000001</v>
      </c>
    </row>
    <row r="4" spans="1:15" x14ac:dyDescent="0.2">
      <c r="A4" s="138" t="s">
        <v>4</v>
      </c>
      <c r="B4" s="131">
        <v>0.9</v>
      </c>
    </row>
    <row r="5" spans="1:15" x14ac:dyDescent="0.2">
      <c r="A5" s="138" t="s">
        <v>5</v>
      </c>
      <c r="B5" s="130">
        <v>0.5</v>
      </c>
    </row>
    <row r="6" spans="1:15" ht="13.5" thickBot="1" x14ac:dyDescent="0.25">
      <c r="A6" s="139" t="s">
        <v>6</v>
      </c>
      <c r="B6" s="132">
        <f>1-B5</f>
        <v>0.5</v>
      </c>
    </row>
    <row r="7" spans="1:15" x14ac:dyDescent="0.2"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</row>
    <row r="8" spans="1:15" ht="13.5" thickBot="1" x14ac:dyDescent="0.25">
      <c r="A8" s="141"/>
      <c r="B8" s="141"/>
      <c r="C8" s="141"/>
      <c r="D8" s="141"/>
      <c r="E8" s="141"/>
      <c r="F8" s="141"/>
      <c r="G8" s="141"/>
    </row>
    <row r="9" spans="1:15" ht="13.5" thickBot="1" x14ac:dyDescent="0.25">
      <c r="A9" s="142" t="s">
        <v>32</v>
      </c>
      <c r="B9" s="143"/>
      <c r="C9" s="144"/>
      <c r="D9" s="144"/>
      <c r="E9" s="144"/>
      <c r="F9" s="144"/>
      <c r="G9" s="144"/>
      <c r="H9" s="145"/>
      <c r="I9" s="145"/>
      <c r="J9" s="145"/>
      <c r="K9" s="145"/>
      <c r="L9" s="146"/>
    </row>
    <row r="10" spans="1:15" x14ac:dyDescent="0.2">
      <c r="A10" s="147"/>
      <c r="B10" s="148">
        <v>0</v>
      </c>
      <c r="C10" s="148">
        <v>1</v>
      </c>
      <c r="D10" s="148">
        <v>2</v>
      </c>
      <c r="E10" s="148">
        <v>3</v>
      </c>
      <c r="F10" s="148">
        <v>4</v>
      </c>
      <c r="G10" s="148">
        <v>5</v>
      </c>
      <c r="H10" s="149">
        <v>6</v>
      </c>
      <c r="I10" s="149">
        <v>7</v>
      </c>
      <c r="J10" s="149">
        <v>8</v>
      </c>
      <c r="K10" s="149">
        <v>9</v>
      </c>
      <c r="L10" s="150">
        <v>10</v>
      </c>
      <c r="M10" s="149"/>
      <c r="N10" s="149"/>
    </row>
    <row r="11" spans="1:15" x14ac:dyDescent="0.2">
      <c r="A11" s="151">
        <v>10</v>
      </c>
      <c r="B11" s="148"/>
      <c r="C11" s="152" t="str">
        <f t="shared" ref="C11:L20" ca="1" si="0">IF($A11 &lt; C$10, $B$4*OFFSET(C11,0,-1),IF($A11=C$10,$B$3*OFFSET(C11,1,-1),""))</f>
        <v/>
      </c>
      <c r="D11" s="152" t="str">
        <f t="shared" ca="1" si="0"/>
        <v/>
      </c>
      <c r="E11" s="152" t="str">
        <f t="shared" ca="1" si="0"/>
        <v/>
      </c>
      <c r="F11" s="152" t="str">
        <f t="shared" ca="1" si="0"/>
        <v/>
      </c>
      <c r="G11" s="152" t="str">
        <f t="shared" ca="1" si="0"/>
        <v/>
      </c>
      <c r="H11" s="152" t="str">
        <f t="shared" ca="1" si="0"/>
        <v/>
      </c>
      <c r="I11" s="152" t="str">
        <f t="shared" ca="1" si="0"/>
        <v/>
      </c>
      <c r="J11" s="152" t="str">
        <f t="shared" ca="1" si="0"/>
        <v/>
      </c>
      <c r="K11" s="152" t="str">
        <f t="shared" ca="1" si="0"/>
        <v/>
      </c>
      <c r="L11" s="137">
        <f t="shared" ca="1" si="0"/>
        <v>0.12968712300500007</v>
      </c>
    </row>
    <row r="12" spans="1:15" x14ac:dyDescent="0.2">
      <c r="A12" s="151">
        <v>9</v>
      </c>
      <c r="B12" s="148"/>
      <c r="C12" s="152" t="str">
        <f t="shared" ca="1" si="0"/>
        <v/>
      </c>
      <c r="D12" s="152" t="str">
        <f t="shared" ca="1" si="0"/>
        <v/>
      </c>
      <c r="E12" s="152" t="str">
        <f t="shared" ca="1" si="0"/>
        <v/>
      </c>
      <c r="F12" s="152" t="str">
        <f t="shared" ca="1" si="0"/>
        <v/>
      </c>
      <c r="G12" s="152" t="str">
        <f t="shared" ca="1" si="0"/>
        <v/>
      </c>
      <c r="H12" s="152" t="str">
        <f t="shared" ca="1" si="0"/>
        <v/>
      </c>
      <c r="I12" s="152" t="str">
        <f t="shared" ca="1" si="0"/>
        <v/>
      </c>
      <c r="J12" s="152" t="str">
        <f t="shared" ca="1" si="0"/>
        <v/>
      </c>
      <c r="K12" s="152">
        <f t="shared" ca="1" si="0"/>
        <v>0.11789738455000007</v>
      </c>
      <c r="L12" s="137">
        <f t="shared" ca="1" si="0"/>
        <v>0.10610764609500006</v>
      </c>
    </row>
    <row r="13" spans="1:15" x14ac:dyDescent="0.2">
      <c r="A13" s="151">
        <v>8</v>
      </c>
      <c r="B13" s="148"/>
      <c r="C13" s="152" t="str">
        <f t="shared" ca="1" si="0"/>
        <v/>
      </c>
      <c r="D13" s="152" t="str">
        <f t="shared" ca="1" si="0"/>
        <v/>
      </c>
      <c r="E13" s="152" t="str">
        <f t="shared" ca="1" si="0"/>
        <v/>
      </c>
      <c r="F13" s="152" t="str">
        <f t="shared" ca="1" si="0"/>
        <v/>
      </c>
      <c r="G13" s="152" t="str">
        <f t="shared" ca="1" si="0"/>
        <v/>
      </c>
      <c r="H13" s="152" t="str">
        <f t="shared" ca="1" si="0"/>
        <v/>
      </c>
      <c r="I13" s="152" t="str">
        <f t="shared" ca="1" si="0"/>
        <v/>
      </c>
      <c r="J13" s="152">
        <f t="shared" ca="1" si="0"/>
        <v>0.10717944050000006</v>
      </c>
      <c r="K13" s="152">
        <f t="shared" ca="1" si="0"/>
        <v>9.6461496450000059E-2</v>
      </c>
      <c r="L13" s="137">
        <f t="shared" ca="1" si="0"/>
        <v>8.6815346805000054E-2</v>
      </c>
    </row>
    <row r="14" spans="1:15" x14ac:dyDescent="0.2">
      <c r="A14" s="151">
        <v>7</v>
      </c>
      <c r="B14" s="148"/>
      <c r="C14" s="152" t="str">
        <f t="shared" ca="1" si="0"/>
        <v/>
      </c>
      <c r="D14" s="152" t="str">
        <f t="shared" ca="1" si="0"/>
        <v/>
      </c>
      <c r="E14" s="152" t="str">
        <f t="shared" ca="1" si="0"/>
        <v/>
      </c>
      <c r="F14" s="152" t="str">
        <f t="shared" ca="1" si="0"/>
        <v/>
      </c>
      <c r="G14" s="152" t="str">
        <f t="shared" ca="1" si="0"/>
        <v/>
      </c>
      <c r="H14" s="152" t="str">
        <f t="shared" ca="1" si="0"/>
        <v/>
      </c>
      <c r="I14" s="152">
        <f t="shared" ca="1" si="0"/>
        <v>9.7435855000000043E-2</v>
      </c>
      <c r="J14" s="152">
        <f t="shared" ca="1" si="0"/>
        <v>8.7692269500000045E-2</v>
      </c>
      <c r="K14" s="152">
        <f t="shared" ca="1" si="0"/>
        <v>7.8923042550000044E-2</v>
      </c>
      <c r="L14" s="137">
        <f t="shared" ca="1" si="0"/>
        <v>7.1030738295000048E-2</v>
      </c>
    </row>
    <row r="15" spans="1:15" x14ac:dyDescent="0.2">
      <c r="A15" s="151">
        <v>6</v>
      </c>
      <c r="B15" s="148"/>
      <c r="C15" s="152" t="str">
        <f t="shared" ca="1" si="0"/>
        <v/>
      </c>
      <c r="D15" s="152" t="str">
        <f t="shared" ca="1" si="0"/>
        <v/>
      </c>
      <c r="E15" s="152" t="str">
        <f t="shared" ca="1" si="0"/>
        <v/>
      </c>
      <c r="F15" s="152" t="str">
        <f t="shared" ca="1" si="0"/>
        <v/>
      </c>
      <c r="G15" s="152" t="str">
        <f t="shared" ca="1" si="0"/>
        <v/>
      </c>
      <c r="H15" s="152">
        <f t="shared" ca="1" si="0"/>
        <v>8.8578050000000033E-2</v>
      </c>
      <c r="I15" s="152">
        <f t="shared" ca="1" si="0"/>
        <v>7.9720245000000037E-2</v>
      </c>
      <c r="J15" s="152">
        <f t="shared" ca="1" si="0"/>
        <v>7.1748220500000029E-2</v>
      </c>
      <c r="K15" s="152">
        <f t="shared" ca="1" si="0"/>
        <v>6.4573398450000027E-2</v>
      </c>
      <c r="L15" s="137">
        <f t="shared" ca="1" si="0"/>
        <v>5.8116058605000027E-2</v>
      </c>
    </row>
    <row r="16" spans="1:15" x14ac:dyDescent="0.2">
      <c r="A16" s="151">
        <v>5</v>
      </c>
      <c r="B16" s="152"/>
      <c r="C16" s="152" t="str">
        <f t="shared" ca="1" si="0"/>
        <v/>
      </c>
      <c r="D16" s="152" t="str">
        <f t="shared" ca="1" si="0"/>
        <v/>
      </c>
      <c r="E16" s="152" t="str">
        <f t="shared" ca="1" si="0"/>
        <v/>
      </c>
      <c r="F16" s="152" t="str">
        <f t="shared" ca="1" si="0"/>
        <v/>
      </c>
      <c r="G16" s="152">
        <f t="shared" ca="1" si="0"/>
        <v>8.0525500000000028E-2</v>
      </c>
      <c r="H16" s="152">
        <f t="shared" ca="1" si="0"/>
        <v>7.2472950000000022E-2</v>
      </c>
      <c r="I16" s="152">
        <f t="shared" ca="1" si="0"/>
        <v>6.5225655000000021E-2</v>
      </c>
      <c r="J16" s="152">
        <f t="shared" ca="1" si="0"/>
        <v>5.8703089500000021E-2</v>
      </c>
      <c r="K16" s="152">
        <f t="shared" ca="1" si="0"/>
        <v>5.2832780550000021E-2</v>
      </c>
      <c r="L16" s="137">
        <f t="shared" ca="1" si="0"/>
        <v>4.7549502495000021E-2</v>
      </c>
      <c r="M16" s="140"/>
      <c r="N16" s="140"/>
      <c r="O16" s="140"/>
    </row>
    <row r="17" spans="1:21" x14ac:dyDescent="0.2">
      <c r="A17" s="151">
        <v>4</v>
      </c>
      <c r="B17" s="152"/>
      <c r="C17" s="152" t="str">
        <f t="shared" ca="1" si="0"/>
        <v/>
      </c>
      <c r="D17" s="152" t="str">
        <f t="shared" ca="1" si="0"/>
        <v/>
      </c>
      <c r="E17" s="152" t="str">
        <f t="shared" ca="1" si="0"/>
        <v/>
      </c>
      <c r="F17" s="152">
        <f t="shared" ca="1" si="0"/>
        <v>7.320500000000002E-2</v>
      </c>
      <c r="G17" s="152">
        <f t="shared" ca="1" si="0"/>
        <v>6.5884500000000026E-2</v>
      </c>
      <c r="H17" s="152">
        <f t="shared" ca="1" si="0"/>
        <v>5.9296050000000024E-2</v>
      </c>
      <c r="I17" s="152">
        <f t="shared" ca="1" si="0"/>
        <v>5.3366445000000019E-2</v>
      </c>
      <c r="J17" s="152">
        <f t="shared" ca="1" si="0"/>
        <v>4.8029800500000018E-2</v>
      </c>
      <c r="K17" s="152">
        <f t="shared" ca="1" si="0"/>
        <v>4.3226820450000016E-2</v>
      </c>
      <c r="L17" s="137">
        <f t="shared" ca="1" si="0"/>
        <v>3.8904138405000017E-2</v>
      </c>
      <c r="M17" s="140"/>
      <c r="N17" s="140"/>
      <c r="O17" s="140"/>
    </row>
    <row r="18" spans="1:21" x14ac:dyDescent="0.2">
      <c r="A18" s="151">
        <v>3</v>
      </c>
      <c r="B18" s="152"/>
      <c r="C18" s="152" t="str">
        <f t="shared" ca="1" si="0"/>
        <v/>
      </c>
      <c r="D18" s="152" t="str">
        <f t="shared" ca="1" si="0"/>
        <v/>
      </c>
      <c r="E18" s="152">
        <f t="shared" ca="1" si="0"/>
        <v>6.6550000000000012E-2</v>
      </c>
      <c r="F18" s="152">
        <f t="shared" ca="1" si="0"/>
        <v>5.9895000000000011E-2</v>
      </c>
      <c r="G18" s="152">
        <f t="shared" ca="1" si="0"/>
        <v>5.3905500000000009E-2</v>
      </c>
      <c r="H18" s="152">
        <f t="shared" ca="1" si="0"/>
        <v>4.8514950000000008E-2</v>
      </c>
      <c r="I18" s="152">
        <f t="shared" ca="1" si="0"/>
        <v>4.3663455000000011E-2</v>
      </c>
      <c r="J18" s="152">
        <f t="shared" ca="1" si="0"/>
        <v>3.929710950000001E-2</v>
      </c>
      <c r="K18" s="152">
        <f t="shared" ca="1" si="0"/>
        <v>3.5367398550000012E-2</v>
      </c>
      <c r="L18" s="137">
        <f t="shared" ca="1" si="0"/>
        <v>3.1830658695000014E-2</v>
      </c>
      <c r="M18" s="140"/>
      <c r="N18" s="140"/>
      <c r="O18" s="140"/>
    </row>
    <row r="19" spans="1:21" x14ac:dyDescent="0.2">
      <c r="A19" s="151">
        <v>2</v>
      </c>
      <c r="B19" s="152"/>
      <c r="C19" s="152" t="str">
        <f t="shared" ca="1" si="0"/>
        <v/>
      </c>
      <c r="D19" s="152">
        <f t="shared" ca="1" si="0"/>
        <v>6.0500000000000012E-2</v>
      </c>
      <c r="E19" s="152">
        <f t="shared" ca="1" si="0"/>
        <v>5.4450000000000012E-2</v>
      </c>
      <c r="F19" s="152">
        <f t="shared" ca="1" si="0"/>
        <v>4.9005000000000014E-2</v>
      </c>
      <c r="G19" s="152">
        <f t="shared" ca="1" si="0"/>
        <v>4.4104500000000012E-2</v>
      </c>
      <c r="H19" s="152">
        <f t="shared" ca="1" si="0"/>
        <v>3.9694050000000008E-2</v>
      </c>
      <c r="I19" s="152">
        <f t="shared" ca="1" si="0"/>
        <v>3.5724645000000006E-2</v>
      </c>
      <c r="J19" s="152">
        <f t="shared" ca="1" si="0"/>
        <v>3.2152180500000009E-2</v>
      </c>
      <c r="K19" s="152">
        <f t="shared" ca="1" si="0"/>
        <v>2.893696245000001E-2</v>
      </c>
      <c r="L19" s="137">
        <f t="shared" ca="1" si="0"/>
        <v>2.6043266205000009E-2</v>
      </c>
      <c r="M19" s="140"/>
      <c r="N19" s="140"/>
      <c r="O19" s="140"/>
    </row>
    <row r="20" spans="1:21" x14ac:dyDescent="0.2">
      <c r="A20" s="151">
        <v>1</v>
      </c>
      <c r="B20" s="152"/>
      <c r="C20" s="152">
        <f t="shared" ca="1" si="0"/>
        <v>5.5000000000000007E-2</v>
      </c>
      <c r="D20" s="152">
        <f t="shared" ca="1" si="0"/>
        <v>4.9500000000000009E-2</v>
      </c>
      <c r="E20" s="152">
        <f t="shared" ca="1" si="0"/>
        <v>4.4550000000000006E-2</v>
      </c>
      <c r="F20" s="152">
        <f t="shared" ca="1" si="0"/>
        <v>4.0095000000000006E-2</v>
      </c>
      <c r="G20" s="152">
        <f t="shared" ca="1" si="0"/>
        <v>3.6085500000000006E-2</v>
      </c>
      <c r="H20" s="152">
        <f t="shared" ca="1" si="0"/>
        <v>3.2476950000000004E-2</v>
      </c>
      <c r="I20" s="152">
        <f t="shared" ca="1" si="0"/>
        <v>2.9229255000000006E-2</v>
      </c>
      <c r="J20" s="152">
        <f t="shared" ca="1" si="0"/>
        <v>2.6306329500000006E-2</v>
      </c>
      <c r="K20" s="152">
        <f t="shared" ca="1" si="0"/>
        <v>2.3675696550000007E-2</v>
      </c>
      <c r="L20" s="137">
        <f t="shared" ca="1" si="0"/>
        <v>2.1308126895000008E-2</v>
      </c>
      <c r="M20" s="140"/>
      <c r="N20" s="140"/>
      <c r="O20" s="140"/>
    </row>
    <row r="21" spans="1:21" ht="13.5" thickBot="1" x14ac:dyDescent="0.25">
      <c r="A21" s="153">
        <v>0</v>
      </c>
      <c r="B21" s="154">
        <f>$B$2</f>
        <v>0.05</v>
      </c>
      <c r="C21" s="154">
        <f t="shared" ref="C21:L21" ca="1" si="1">IF($A21 &lt; C$10, $B$4*OFFSET(C21,0,-1),IF($A21=C$10,$B$3*OFFSET(C21,1,-1),""))</f>
        <v>4.5000000000000005E-2</v>
      </c>
      <c r="D21" s="154">
        <f t="shared" ca="1" si="1"/>
        <v>4.0500000000000008E-2</v>
      </c>
      <c r="E21" s="154">
        <f t="shared" ca="1" si="1"/>
        <v>3.645000000000001E-2</v>
      </c>
      <c r="F21" s="154">
        <f t="shared" ca="1" si="1"/>
        <v>3.2805000000000008E-2</v>
      </c>
      <c r="G21" s="154">
        <f t="shared" ca="1" si="1"/>
        <v>2.9524500000000009E-2</v>
      </c>
      <c r="H21" s="154">
        <f t="shared" ca="1" si="1"/>
        <v>2.657205000000001E-2</v>
      </c>
      <c r="I21" s="154">
        <f t="shared" ca="1" si="1"/>
        <v>2.3914845000000011E-2</v>
      </c>
      <c r="J21" s="154">
        <f t="shared" ca="1" si="1"/>
        <v>2.1523360500000012E-2</v>
      </c>
      <c r="K21" s="154">
        <f t="shared" ca="1" si="1"/>
        <v>1.937102445000001E-2</v>
      </c>
      <c r="L21" s="155">
        <f t="shared" ca="1" si="1"/>
        <v>1.7433922005000008E-2</v>
      </c>
      <c r="M21" s="140"/>
      <c r="N21" s="140"/>
      <c r="O21" s="140"/>
    </row>
    <row r="22" spans="1:21" x14ac:dyDescent="0.2"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</row>
    <row r="23" spans="1:21" ht="13.5" thickBot="1" x14ac:dyDescent="0.25"/>
    <row r="24" spans="1:21" ht="13.5" thickBot="1" x14ac:dyDescent="0.25">
      <c r="A24" s="156" t="s">
        <v>49</v>
      </c>
      <c r="B24" s="157"/>
      <c r="C24" s="134"/>
      <c r="D24" s="145"/>
      <c r="E24" s="145"/>
      <c r="F24" s="145"/>
      <c r="G24" s="145"/>
      <c r="H24" s="145"/>
      <c r="I24" s="145"/>
      <c r="J24" s="145"/>
      <c r="K24" s="145"/>
      <c r="L24" s="146"/>
      <c r="M24" s="158"/>
      <c r="N24" s="158"/>
      <c r="O24" s="158"/>
      <c r="P24" s="158"/>
      <c r="Q24" s="158"/>
      <c r="R24" s="158"/>
      <c r="S24" s="158"/>
      <c r="T24" s="158"/>
      <c r="U24" s="135" t="s">
        <v>7</v>
      </c>
    </row>
    <row r="25" spans="1:21" x14ac:dyDescent="0.2">
      <c r="A25" s="159"/>
      <c r="B25" s="158">
        <v>0</v>
      </c>
      <c r="C25" s="158">
        <v>1</v>
      </c>
      <c r="D25" s="158">
        <v>2</v>
      </c>
      <c r="E25" s="158">
        <v>3</v>
      </c>
      <c r="F25" s="158">
        <v>4</v>
      </c>
      <c r="G25" s="160">
        <v>5</v>
      </c>
      <c r="H25" s="160">
        <v>6</v>
      </c>
      <c r="I25" s="160">
        <v>7</v>
      </c>
      <c r="J25" s="160">
        <v>8</v>
      </c>
      <c r="K25" s="160">
        <v>9</v>
      </c>
      <c r="L25" s="161">
        <v>10</v>
      </c>
      <c r="M25" s="160"/>
      <c r="N25" s="160"/>
      <c r="O25" s="158"/>
      <c r="P25" s="158"/>
      <c r="Q25" s="158"/>
      <c r="R25" s="158"/>
      <c r="S25" s="158"/>
      <c r="T25" s="158"/>
    </row>
    <row r="26" spans="1:21" x14ac:dyDescent="0.2">
      <c r="A26" s="159">
        <v>10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62">
        <v>100</v>
      </c>
      <c r="M26" s="158"/>
      <c r="N26" s="158"/>
      <c r="O26" s="158"/>
      <c r="P26" s="158"/>
      <c r="Q26" s="158"/>
      <c r="R26" s="158"/>
      <c r="S26" s="158"/>
      <c r="T26" s="158"/>
    </row>
    <row r="27" spans="1:21" x14ac:dyDescent="0.2">
      <c r="A27" s="159">
        <v>9</v>
      </c>
      <c r="B27" s="158"/>
      <c r="C27" s="158"/>
      <c r="D27" s="158"/>
      <c r="E27" s="163" t="str">
        <f t="shared" ref="E27:K27" si="2">IF($A27 &lt;=E$25,($B$5*F26 + $B$6*F27)/(1+E12), "")</f>
        <v/>
      </c>
      <c r="F27" s="163" t="str">
        <f t="shared" si="2"/>
        <v/>
      </c>
      <c r="G27" s="163" t="str">
        <f t="shared" si="2"/>
        <v/>
      </c>
      <c r="H27" s="163" t="str">
        <f t="shared" si="2"/>
        <v/>
      </c>
      <c r="I27" s="163" t="str">
        <f t="shared" si="2"/>
        <v/>
      </c>
      <c r="J27" s="163" t="str">
        <f t="shared" si="2"/>
        <v/>
      </c>
      <c r="K27" s="163">
        <f t="shared" ca="1" si="2"/>
        <v>89.453648771397866</v>
      </c>
      <c r="L27" s="162">
        <v>100</v>
      </c>
      <c r="M27" s="158"/>
      <c r="N27" s="158"/>
      <c r="O27" s="158"/>
      <c r="P27" s="158"/>
      <c r="Q27" s="158"/>
      <c r="R27" s="158"/>
      <c r="S27" s="158"/>
      <c r="T27" s="158"/>
    </row>
    <row r="28" spans="1:21" x14ac:dyDescent="0.2">
      <c r="A28" s="159">
        <v>8</v>
      </c>
      <c r="B28" s="158"/>
      <c r="C28" s="158"/>
      <c r="D28" s="158"/>
      <c r="E28" s="163" t="str">
        <f t="shared" ref="E28:K28" si="3">IF($A28 &lt;=E$25,($B$5*F27 + $B$6*F28)/(1+E13), "")</f>
        <v/>
      </c>
      <c r="F28" s="163" t="str">
        <f t="shared" si="3"/>
        <v/>
      </c>
      <c r="G28" s="163" t="str">
        <f t="shared" si="3"/>
        <v/>
      </c>
      <c r="H28" s="163" t="str">
        <f t="shared" si="3"/>
        <v/>
      </c>
      <c r="I28" s="163" t="str">
        <f t="shared" si="3"/>
        <v/>
      </c>
      <c r="J28" s="163">
        <f t="shared" ca="1" si="3"/>
        <v>81.583939847428169</v>
      </c>
      <c r="K28" s="163">
        <f t="shared" ca="1" si="3"/>
        <v>91.202472976724465</v>
      </c>
      <c r="L28" s="162">
        <v>100</v>
      </c>
      <c r="M28" s="158"/>
      <c r="N28" s="158"/>
      <c r="O28" s="158"/>
      <c r="P28" s="158"/>
      <c r="Q28" s="158"/>
      <c r="R28" s="158"/>
      <c r="S28" s="158"/>
      <c r="T28" s="158"/>
    </row>
    <row r="29" spans="1:21" x14ac:dyDescent="0.2">
      <c r="A29" s="159">
        <v>7</v>
      </c>
      <c r="B29" s="158"/>
      <c r="C29" s="158"/>
      <c r="D29" s="158"/>
      <c r="E29" s="163" t="str">
        <f t="shared" ref="E29:K29" si="4">IF($A29 &lt;=E$25,($B$5*F28 + $B$6*F29)/(1+E14), "")</f>
        <v/>
      </c>
      <c r="F29" s="163" t="str">
        <f t="shared" si="4"/>
        <v/>
      </c>
      <c r="G29" s="163" t="str">
        <f t="shared" si="4"/>
        <v/>
      </c>
      <c r="H29" s="163" t="str">
        <f t="shared" si="4"/>
        <v/>
      </c>
      <c r="I29" s="163">
        <f t="shared" ca="1" si="4"/>
        <v>75.683223860718243</v>
      </c>
      <c r="J29" s="163">
        <f t="shared" ca="1" si="4"/>
        <v>84.531027126059286</v>
      </c>
      <c r="K29" s="163">
        <f t="shared" ca="1" si="4"/>
        <v>92.685016499094502</v>
      </c>
      <c r="L29" s="162">
        <v>100</v>
      </c>
      <c r="M29" s="158"/>
      <c r="N29" s="158"/>
      <c r="O29" s="158"/>
      <c r="P29" s="158"/>
      <c r="Q29" s="158"/>
      <c r="R29" s="158"/>
      <c r="S29" s="158"/>
      <c r="T29" s="158"/>
    </row>
    <row r="30" spans="1:21" x14ac:dyDescent="0.2">
      <c r="A30" s="159">
        <v>6</v>
      </c>
      <c r="B30" s="158"/>
      <c r="C30" s="158"/>
      <c r="D30" s="158"/>
      <c r="E30" s="163" t="str">
        <f t="shared" ref="E30:K30" si="5">IF($A30 &lt;=E$25,($B$5*F29 + $B$6*F30)/(1+E15), "")</f>
        <v/>
      </c>
      <c r="F30" s="163" t="str">
        <f t="shared" si="5"/>
        <v/>
      </c>
      <c r="G30" s="163" t="str">
        <f t="shared" si="5"/>
        <v/>
      </c>
      <c r="H30" s="163">
        <f t="shared" ca="1" si="5"/>
        <v>71.260629251758132</v>
      </c>
      <c r="I30" s="163">
        <f t="shared" ca="1" si="5"/>
        <v>79.462289804585396</v>
      </c>
      <c r="J30" s="163">
        <f t="shared" ca="1" si="5"/>
        <v>87.063058906076606</v>
      </c>
      <c r="K30" s="163">
        <f t="shared" ca="1" si="5"/>
        <v>93.934340408654037</v>
      </c>
      <c r="L30" s="162">
        <v>100</v>
      </c>
      <c r="M30" s="158"/>
      <c r="N30" s="158"/>
      <c r="O30" s="158"/>
      <c r="P30" s="158"/>
      <c r="Q30" s="158"/>
      <c r="R30" s="158"/>
      <c r="S30" s="158"/>
      <c r="T30" s="158"/>
    </row>
    <row r="31" spans="1:21" x14ac:dyDescent="0.2">
      <c r="A31" s="159">
        <v>5</v>
      </c>
      <c r="B31" s="163" t="str">
        <f>IF($A31 &lt;=B$25,($B$5*C25 + $B$6*C31)/(1+B16), "")</f>
        <v/>
      </c>
      <c r="C31" s="163" t="str">
        <f>IF($A31 &lt;=C$25,($B$5*D25 + $B$6*D31)/(1+C16), "")</f>
        <v/>
      </c>
      <c r="D31" s="163" t="str">
        <f>IF($A31 &lt;=D$25,($B$5*E25 + $B$6*E31)/(1+D16), "")</f>
        <v/>
      </c>
      <c r="E31" s="163" t="str">
        <f t="shared" ref="E31:K31" si="6">IF($A31 &lt;=E$25,($B$5*F30 + $B$6*F31)/(1+E16), "")</f>
        <v/>
      </c>
      <c r="F31" s="163" t="str">
        <f t="shared" si="6"/>
        <v/>
      </c>
      <c r="G31" s="163">
        <f t="shared" ca="1" si="6"/>
        <v>67.968561148156567</v>
      </c>
      <c r="H31" s="163">
        <f t="shared" ca="1" si="6"/>
        <v>75.622897786026769</v>
      </c>
      <c r="I31" s="163">
        <f t="shared" ca="1" si="6"/>
        <v>82.744734747671842</v>
      </c>
      <c r="J31" s="163">
        <f t="shared" ca="1" si="6"/>
        <v>89.220569632703416</v>
      </c>
      <c r="K31" s="163">
        <f t="shared" ca="1" si="6"/>
        <v>94.981845025531968</v>
      </c>
      <c r="L31" s="162">
        <v>100</v>
      </c>
      <c r="M31" s="158"/>
      <c r="N31" s="158"/>
      <c r="O31" s="158"/>
      <c r="P31" s="158"/>
      <c r="Q31" s="158"/>
      <c r="R31" s="158"/>
      <c r="S31" s="158"/>
      <c r="T31" s="158"/>
    </row>
    <row r="32" spans="1:21" x14ac:dyDescent="0.2">
      <c r="A32" s="159">
        <v>4</v>
      </c>
      <c r="B32" s="163" t="str">
        <f>IF($A32 &lt;=B$25,($B$5*C31 + $B$6*C32)/(1+B17), "")</f>
        <v/>
      </c>
      <c r="C32" s="163" t="str">
        <f>IF($A32 &lt;=C$25,($B$5*D31 + $B$6*D32)/(1+C17), "")</f>
        <v/>
      </c>
      <c r="D32" s="163" t="str">
        <f>IF($A32 &lt;=D$25,($B$5*E31 + $B$6*E32)/(1+D17), "")</f>
        <v/>
      </c>
      <c r="E32" s="163" t="str">
        <f t="shared" ref="E32:K32" si="7">IF($A32 &lt;=E$25,($B$5*F31 + $B$6*F32)/(1+E17), "")</f>
        <v/>
      </c>
      <c r="F32" s="163">
        <f t="shared" ca="1" si="7"/>
        <v>65.55598201203054</v>
      </c>
      <c r="G32" s="163">
        <f t="shared" ca="1" si="7"/>
        <v>72.741454202285908</v>
      </c>
      <c r="H32" s="163">
        <f t="shared" ca="1" si="7"/>
        <v>79.44507929732606</v>
      </c>
      <c r="I32" s="163">
        <f t="shared" ca="1" si="7"/>
        <v>85.566982635516666</v>
      </c>
      <c r="J32" s="163">
        <f t="shared" ca="1" si="7"/>
        <v>91.046206983598438</v>
      </c>
      <c r="K32" s="163">
        <f t="shared" ca="1" si="7"/>
        <v>95.856431257072757</v>
      </c>
      <c r="L32" s="162">
        <v>100</v>
      </c>
      <c r="M32" s="158"/>
      <c r="N32" s="158"/>
      <c r="O32" s="158"/>
      <c r="P32" s="158"/>
      <c r="Q32" s="158"/>
      <c r="R32" s="158"/>
      <c r="S32" s="158"/>
      <c r="T32" s="158"/>
    </row>
    <row r="33" spans="1:26" x14ac:dyDescent="0.2">
      <c r="A33" s="159">
        <v>3</v>
      </c>
      <c r="B33" s="163" t="str">
        <f>IF($A33 &lt;=B$25,($B$5*C32 + $B$6*C33)/(1+B18), "")</f>
        <v/>
      </c>
      <c r="C33" s="163" t="str">
        <f>IF($A33 &lt;=C$25,($B$5*D32 + $B$6*D33)/(1+C18), "")</f>
        <v/>
      </c>
      <c r="D33" s="163" t="str">
        <f>IF($A33 &lt;=D$25,($B$5*E32 + $B$6*E33)/(1+D18), "")</f>
        <v/>
      </c>
      <c r="E33" s="163">
        <f t="shared" ref="E33:K33" ca="1" si="8">IF($A33 &lt;=E$25,($B$5*F32 + $B$6*F33)/(1+E18), "")</f>
        <v>63.838111174377453</v>
      </c>
      <c r="F33" s="163">
        <f t="shared" ca="1" si="8"/>
        <v>70.617092934034005</v>
      </c>
      <c r="G33" s="163">
        <f t="shared" ca="1" si="8"/>
        <v>76.95195322835005</v>
      </c>
      <c r="H33" s="163">
        <f t="shared" ca="1" si="8"/>
        <v>82.755094188875688</v>
      </c>
      <c r="I33" s="163">
        <f t="shared" ca="1" si="8"/>
        <v>87.972924255871916</v>
      </c>
      <c r="J33" s="163">
        <f t="shared" ca="1" si="8"/>
        <v>92.58204516707471</v>
      </c>
      <c r="K33" s="163">
        <f t="shared" ca="1" si="8"/>
        <v>96.584072610405642</v>
      </c>
      <c r="L33" s="162">
        <v>100</v>
      </c>
      <c r="M33" s="158"/>
      <c r="N33" s="158"/>
      <c r="O33" s="158"/>
      <c r="P33" s="158"/>
      <c r="Q33" s="158"/>
      <c r="R33" s="158"/>
      <c r="S33" s="158"/>
      <c r="T33" s="158"/>
    </row>
    <row r="34" spans="1:26" x14ac:dyDescent="0.2">
      <c r="A34" s="159">
        <v>2</v>
      </c>
      <c r="B34" s="163" t="str">
        <f>IF($A34 &lt;=B$25,($B$5*C33 + $B$6*C34)/(1+B19), "")</f>
        <v/>
      </c>
      <c r="C34" s="163" t="str">
        <f>IF($A34 &lt;=C$25,($B$5*D33 + $B$6*D34)/(1+C19), "")</f>
        <v/>
      </c>
      <c r="D34" s="163">
        <f ca="1">IF($A34 &lt;=D$25,($B$5*E33 + $B$6*E34)/(1+D19), "")</f>
        <v>62.67640230365749</v>
      </c>
      <c r="E34" s="163">
        <f t="shared" ref="E34:K34" ca="1" si="9">IF($A34 &lt;=E$25,($B$5*F33 + $B$6*F34)/(1+E19), "")</f>
        <v>69.098538111680071</v>
      </c>
      <c r="F34" s="163">
        <f t="shared" ca="1" si="9"/>
        <v>75.104814089688105</v>
      </c>
      <c r="G34" s="163">
        <f t="shared" ca="1" si="9"/>
        <v>80.618697779956463</v>
      </c>
      <c r="H34" s="163">
        <f t="shared" ca="1" si="9"/>
        <v>85.593596083509425</v>
      </c>
      <c r="I34" s="163">
        <f t="shared" ca="1" si="9"/>
        <v>90.009380876384199</v>
      </c>
      <c r="J34" s="163">
        <f t="shared" ca="1" si="9"/>
        <v>93.867822942650918</v>
      </c>
      <c r="K34" s="163">
        <f t="shared" ca="1" si="9"/>
        <v>97.18768364768448</v>
      </c>
      <c r="L34" s="162">
        <v>100</v>
      </c>
      <c r="M34" s="158"/>
      <c r="N34" s="158"/>
      <c r="O34" s="158"/>
      <c r="P34" s="158"/>
      <c r="Q34" s="158"/>
      <c r="R34" s="158"/>
      <c r="S34" s="158"/>
      <c r="T34" s="158"/>
    </row>
    <row r="35" spans="1:26" x14ac:dyDescent="0.2">
      <c r="A35" s="159">
        <v>1</v>
      </c>
      <c r="B35" s="163" t="str">
        <f>IF($A35 &lt;=B$25,($B$5*C34 + $B$6*C35)/(1+B20), "")</f>
        <v/>
      </c>
      <c r="C35" s="163">
        <f ca="1">IF($A35 &lt;=C$25,($B$5*D34 + $B$6*D35)/(1+C20), "")</f>
        <v>61.965082423810998</v>
      </c>
      <c r="D35" s="163">
        <f ca="1">IF($A35 &lt;=D$25,($B$5*E34 + $B$6*E35)/(1+D20), "")</f>
        <v>68.069921610583719</v>
      </c>
      <c r="E35" s="163">
        <f t="shared" ref="E35:K35" ca="1" si="10">IF($A35 &lt;=E$25,($B$5*F34 + $B$6*F35)/(1+E20), "")</f>
        <v>73.780227348935156</v>
      </c>
      <c r="F35" s="163">
        <f t="shared" ca="1" si="10"/>
        <v>79.029458864972355</v>
      </c>
      <c r="G35" s="163">
        <f t="shared" ca="1" si="10"/>
        <v>83.777592256370355</v>
      </c>
      <c r="H35" s="163">
        <f t="shared" ca="1" si="10"/>
        <v>88.007901039965802</v>
      </c>
      <c r="I35" s="163">
        <f t="shared" ca="1" si="10"/>
        <v>91.722877606907218</v>
      </c>
      <c r="J35" s="163">
        <f t="shared" ca="1" si="10"/>
        <v>94.939915028975662</v>
      </c>
      <c r="K35" s="163">
        <f t="shared" ca="1" si="10"/>
        <v>97.687187785175325</v>
      </c>
      <c r="L35" s="162">
        <v>100</v>
      </c>
      <c r="M35" s="158"/>
      <c r="N35" s="158"/>
      <c r="O35" s="158"/>
      <c r="P35" s="158"/>
      <c r="Q35" s="158"/>
      <c r="R35" s="158"/>
      <c r="S35" s="158"/>
      <c r="T35" s="158"/>
    </row>
    <row r="36" spans="1:26" ht="13.5" thickBot="1" x14ac:dyDescent="0.25">
      <c r="A36" s="164">
        <v>0</v>
      </c>
      <c r="B36" s="165">
        <f ca="1">IF($A36 &lt;=B$25,($B$5*C35 + $B$6*C36)/(1+B21), "")</f>
        <v>61.621958117541546</v>
      </c>
      <c r="C36" s="165">
        <f ca="1">IF($A36 &lt;=C$25,($B$5*D35 + $B$6*D36)/(1+C21), "")</f>
        <v>67.441029623026253</v>
      </c>
      <c r="D36" s="165">
        <f ca="1">IF($A36 &lt;=D$25,($B$5*E35 + $B$6*E36)/(1+D21), "")</f>
        <v>72.881830301541115</v>
      </c>
      <c r="E36" s="165">
        <f ca="1">IF($A36 &lt;=E$25,($B$5*F35 + $B$6*F36)/(1+E21), "")</f>
        <v>77.886861508571897</v>
      </c>
      <c r="F36" s="165">
        <f t="shared" ref="F36:K36" ca="1" si="11">IF($A36 &lt;=F$25,($B$5*G35 + $B$6*G36)/(1+F21), "")</f>
        <v>82.422216356146365</v>
      </c>
      <c r="G36" s="165">
        <f t="shared" ca="1" si="11"/>
        <v>86.474562071049121</v>
      </c>
      <c r="H36" s="165">
        <f t="shared" ca="1" si="11"/>
        <v>90.047459517865818</v>
      </c>
      <c r="I36" s="165">
        <f t="shared" ca="1" si="11"/>
        <v>93.15753262218783</v>
      </c>
      <c r="J36" s="165">
        <f t="shared" ca="1" si="11"/>
        <v>95.830846121884122</v>
      </c>
      <c r="K36" s="165">
        <f t="shared" ca="1" si="11"/>
        <v>98.099708154795579</v>
      </c>
      <c r="L36" s="166">
        <v>100</v>
      </c>
      <c r="M36" s="158"/>
      <c r="N36" s="158"/>
      <c r="O36" s="158"/>
      <c r="P36" s="158"/>
      <c r="Q36" s="158"/>
      <c r="R36" s="158"/>
      <c r="S36" s="158"/>
      <c r="T36" s="158"/>
    </row>
    <row r="37" spans="1:26" x14ac:dyDescent="0.2">
      <c r="A37" s="159"/>
      <c r="B37" s="167"/>
      <c r="C37" s="167"/>
      <c r="D37" s="167"/>
      <c r="E37" s="167"/>
      <c r="F37" s="167"/>
      <c r="G37" s="167"/>
      <c r="H37" s="167"/>
      <c r="I37" s="167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</row>
    <row r="38" spans="1:26" ht="13.5" thickBot="1" x14ac:dyDescent="0.25">
      <c r="A38" s="159"/>
      <c r="B38" s="158"/>
      <c r="C38" s="167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</row>
    <row r="39" spans="1:26" ht="13.5" thickBot="1" x14ac:dyDescent="0.25">
      <c r="A39" s="133" t="s">
        <v>1</v>
      </c>
      <c r="B39" s="134"/>
      <c r="C39" s="168"/>
      <c r="D39" s="145"/>
      <c r="E39" s="145"/>
      <c r="F39" s="145"/>
      <c r="G39" s="145"/>
      <c r="H39" s="145"/>
      <c r="I39" s="145"/>
      <c r="J39" s="145"/>
      <c r="K39" s="145"/>
      <c r="L39" s="146"/>
      <c r="M39" s="158"/>
      <c r="N39" s="158"/>
      <c r="O39" s="133" t="s">
        <v>0</v>
      </c>
      <c r="P39" s="134"/>
      <c r="Q39" s="145"/>
      <c r="R39" s="145"/>
      <c r="S39" s="145"/>
      <c r="T39" s="145"/>
      <c r="U39" s="145"/>
      <c r="V39" s="145"/>
      <c r="W39" s="145"/>
      <c r="X39" s="145"/>
      <c r="Y39" s="145"/>
      <c r="Z39" s="146"/>
    </row>
    <row r="40" spans="1:26" x14ac:dyDescent="0.2">
      <c r="A40" s="136" t="s">
        <v>33</v>
      </c>
      <c r="B40" s="169">
        <v>3</v>
      </c>
      <c r="C40" s="158"/>
      <c r="D40" s="158"/>
      <c r="E40" s="158"/>
      <c r="F40" s="158"/>
      <c r="G40" s="158"/>
      <c r="H40" s="158"/>
      <c r="I40" s="158"/>
      <c r="J40" s="158"/>
      <c r="K40" s="158"/>
      <c r="L40" s="162"/>
      <c r="M40" s="158"/>
      <c r="N40" s="158"/>
      <c r="O40" s="170" t="s">
        <v>33</v>
      </c>
      <c r="P40" s="162">
        <v>2</v>
      </c>
      <c r="Q40" s="158"/>
      <c r="R40" s="158"/>
      <c r="S40" s="158"/>
      <c r="T40" s="158"/>
      <c r="U40" s="158"/>
      <c r="V40" s="158"/>
      <c r="W40" s="158"/>
      <c r="X40" s="158"/>
      <c r="Y40" s="158"/>
      <c r="Z40" s="162"/>
    </row>
    <row r="41" spans="1:26" x14ac:dyDescent="0.2">
      <c r="A41" s="138" t="s">
        <v>34</v>
      </c>
      <c r="B41" s="171">
        <v>88</v>
      </c>
      <c r="C41" s="158"/>
      <c r="D41" s="158"/>
      <c r="E41" s="158"/>
      <c r="F41" s="158"/>
      <c r="G41" s="158"/>
      <c r="H41" s="158"/>
      <c r="I41" s="158"/>
      <c r="J41" s="158"/>
      <c r="K41" s="158"/>
      <c r="L41" s="162"/>
      <c r="M41" s="158"/>
      <c r="N41" s="158"/>
      <c r="O41" s="170" t="s">
        <v>34</v>
      </c>
      <c r="P41" s="130">
        <v>84</v>
      </c>
      <c r="Q41" s="158"/>
      <c r="R41" s="158"/>
      <c r="S41" s="158"/>
      <c r="T41" s="158"/>
      <c r="U41" s="158"/>
      <c r="V41" s="158"/>
      <c r="W41" s="158"/>
      <c r="X41" s="158"/>
      <c r="Y41" s="158"/>
      <c r="Z41" s="162"/>
    </row>
    <row r="42" spans="1:26" ht="13.5" thickBot="1" x14ac:dyDescent="0.25">
      <c r="A42" s="139" t="s">
        <v>8</v>
      </c>
      <c r="B42" s="172">
        <v>-1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62"/>
      <c r="M42" s="158"/>
      <c r="N42" s="158"/>
      <c r="O42" s="173" t="s">
        <v>8</v>
      </c>
      <c r="P42" s="166">
        <v>1</v>
      </c>
      <c r="Q42" s="158"/>
      <c r="R42" s="158"/>
      <c r="S42" s="158"/>
      <c r="T42" s="158"/>
      <c r="U42" s="158"/>
      <c r="V42" s="158"/>
      <c r="W42" s="158"/>
      <c r="X42" s="158"/>
      <c r="Y42" s="158"/>
      <c r="Z42" s="162"/>
    </row>
    <row r="43" spans="1:26" x14ac:dyDescent="0.2">
      <c r="A43" s="159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62"/>
      <c r="M43" s="158"/>
      <c r="N43" s="158"/>
      <c r="O43" s="159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62"/>
    </row>
    <row r="44" spans="1:26" x14ac:dyDescent="0.2">
      <c r="A44" s="159"/>
      <c r="B44" s="158">
        <v>0</v>
      </c>
      <c r="C44" s="158">
        <v>1</v>
      </c>
      <c r="D44" s="158">
        <v>2</v>
      </c>
      <c r="E44" s="158">
        <v>3</v>
      </c>
      <c r="F44" s="160">
        <v>4</v>
      </c>
      <c r="G44" s="160">
        <v>5</v>
      </c>
      <c r="H44" s="160">
        <v>6</v>
      </c>
      <c r="I44" s="160">
        <v>7</v>
      </c>
      <c r="J44" s="160">
        <v>8</v>
      </c>
      <c r="K44" s="160">
        <v>9</v>
      </c>
      <c r="L44" s="161">
        <v>10</v>
      </c>
      <c r="M44" s="158"/>
      <c r="N44" s="158"/>
      <c r="O44" s="174"/>
      <c r="P44" s="175">
        <v>0</v>
      </c>
      <c r="Q44" s="175">
        <v>1</v>
      </c>
      <c r="R44" s="175">
        <v>2</v>
      </c>
      <c r="S44" s="158">
        <v>3</v>
      </c>
      <c r="T44" s="158">
        <v>4</v>
      </c>
      <c r="U44" s="158">
        <v>5</v>
      </c>
      <c r="V44" s="158">
        <v>6</v>
      </c>
      <c r="W44" s="158">
        <v>7</v>
      </c>
      <c r="X44" s="158">
        <v>8</v>
      </c>
      <c r="Y44" s="158">
        <v>9</v>
      </c>
      <c r="Z44" s="162">
        <v>10</v>
      </c>
    </row>
    <row r="45" spans="1:26" x14ac:dyDescent="0.2">
      <c r="A45" s="159">
        <v>10</v>
      </c>
      <c r="B45" s="163" t="str">
        <f t="shared" ref="B45:C45" si="12">IF($A45 &lt;=B$44, MAX($B$42*(B26-$B$41), ( $B$5*C44 + $B$6*C45   )/(1+B11 )),"")</f>
        <v/>
      </c>
      <c r="C45" s="163" t="str">
        <f t="shared" si="12"/>
        <v/>
      </c>
      <c r="D45" s="163" t="str">
        <f t="shared" ref="D45:L45" si="13">IF($A45 &lt;=D$44, MAX($B$42*(D26-$B$41), ( $B$5*E44 + $B$6*E45   )/(1+D11 )),"")</f>
        <v/>
      </c>
      <c r="E45" s="163" t="str">
        <f t="shared" si="13"/>
        <v/>
      </c>
      <c r="F45" s="163" t="str">
        <f t="shared" si="13"/>
        <v/>
      </c>
      <c r="G45" s="163" t="str">
        <f t="shared" si="13"/>
        <v/>
      </c>
      <c r="H45" s="163" t="str">
        <f t="shared" si="13"/>
        <v/>
      </c>
      <c r="I45" s="163" t="str">
        <f t="shared" si="13"/>
        <v/>
      </c>
      <c r="J45" s="163" t="str">
        <f t="shared" si="13"/>
        <v/>
      </c>
      <c r="K45" s="163" t="str">
        <f t="shared" si="13"/>
        <v/>
      </c>
      <c r="L45" s="130">
        <f t="shared" ca="1" si="13"/>
        <v>0</v>
      </c>
      <c r="M45" s="158"/>
      <c r="N45" s="158"/>
      <c r="O45" s="159">
        <v>10</v>
      </c>
      <c r="P45" s="163" t="str">
        <f t="shared" ref="P45:P54" si="14">IF($A26 &lt;= P$44, ($B$5*Q44 + $B$6*Q45  )/(1+B11),"")</f>
        <v/>
      </c>
      <c r="Q45" s="163" t="str">
        <f t="shared" ref="Q45:Q54" si="15">IF($A26 &lt;= Q$44, ($B$5*R44 + $B$6*R45  )/(1+C11),"")</f>
        <v/>
      </c>
      <c r="R45" s="163" t="str">
        <f t="shared" ref="R45:R54" si="16">IF($A26 &lt;= R$44, ($B$5*S44 + $B$6*S45  )/(1+D11),"")</f>
        <v/>
      </c>
      <c r="S45" s="163" t="str">
        <f t="shared" ref="S45:S54" si="17">IF($A26 &lt;= S$44, ($B$5*T44 + $B$6*T45  )/(1+E11),"")</f>
        <v/>
      </c>
      <c r="T45" s="163" t="str">
        <f t="shared" ref="T45:T54" si="18">IF($A26 &lt;= T$44, ($B$5*U44 + $B$6*U45  )/(1+F11),"")</f>
        <v/>
      </c>
      <c r="U45" s="163" t="str">
        <f t="shared" ref="U45:U54" si="19">IF($A26 &lt;= U$44, ($B$5*V44 + $B$6*V45  )/(1+G11),"")</f>
        <v/>
      </c>
      <c r="V45" s="163" t="str">
        <f t="shared" ref="V45:V54" si="20">IF($A26 &lt;= V$44, ($B$5*W44 + $B$6*W45  )/(1+H11),"")</f>
        <v/>
      </c>
      <c r="W45" s="163" t="str">
        <f t="shared" ref="W45:W54" si="21">IF($A26 &lt;= W$44, ($B$5*X44 + $B$6*X45  )/(1+I11),"")</f>
        <v/>
      </c>
      <c r="X45" s="163" t="str">
        <f t="shared" ref="X45:X54" si="22">IF($A26 &lt;= X$44, ($B$5*Y44 + $B$6*Y45  )/(1+J11),"")</f>
        <v/>
      </c>
      <c r="Y45" s="163" t="str">
        <f t="shared" ref="Y45:Y54" si="23">IF($A26 &lt;= Y$44, ($B$5*Z44 + $B$6*Z45  )/(1+K11),"")</f>
        <v/>
      </c>
      <c r="Z45" s="130">
        <f>MAX(0,$P$42*(L26-$P$41))</f>
        <v>16</v>
      </c>
    </row>
    <row r="46" spans="1:26" x14ac:dyDescent="0.2">
      <c r="A46" s="159">
        <v>9</v>
      </c>
      <c r="B46" s="163" t="str">
        <f t="shared" ref="B46:C46" si="24">IF($A46 &lt;=B$44, MAX($B$42*(B27-$B$41), ( $B$5*C45 + $B$6*C46   )/(1+B12 )),"")</f>
        <v/>
      </c>
      <c r="C46" s="163" t="str">
        <f t="shared" si="24"/>
        <v/>
      </c>
      <c r="D46" s="163" t="str">
        <f t="shared" ref="D46:L46" si="25">IF($A46 &lt;=D$44, MAX($B$42*(D27-$B$41), ( $B$5*E45 + $B$6*E46   )/(1+D12 )),"")</f>
        <v/>
      </c>
      <c r="E46" s="163" t="str">
        <f t="shared" si="25"/>
        <v/>
      </c>
      <c r="F46" s="163" t="str">
        <f t="shared" si="25"/>
        <v/>
      </c>
      <c r="G46" s="163" t="str">
        <f t="shared" si="25"/>
        <v/>
      </c>
      <c r="H46" s="163" t="str">
        <f t="shared" si="25"/>
        <v/>
      </c>
      <c r="I46" s="163" t="str">
        <f t="shared" si="25"/>
        <v/>
      </c>
      <c r="J46" s="163" t="str">
        <f t="shared" si="25"/>
        <v/>
      </c>
      <c r="K46" s="163">
        <f t="shared" ca="1" si="25"/>
        <v>0</v>
      </c>
      <c r="L46" s="130">
        <f t="shared" ca="1" si="25"/>
        <v>0</v>
      </c>
      <c r="M46" s="158"/>
      <c r="N46" s="158"/>
      <c r="O46" s="174">
        <v>9</v>
      </c>
      <c r="P46" s="163" t="str">
        <f t="shared" si="14"/>
        <v/>
      </c>
      <c r="Q46" s="163" t="str">
        <f t="shared" si="15"/>
        <v/>
      </c>
      <c r="R46" s="163" t="str">
        <f t="shared" si="16"/>
        <v/>
      </c>
      <c r="S46" s="163" t="str">
        <f t="shared" si="17"/>
        <v/>
      </c>
      <c r="T46" s="163" t="str">
        <f t="shared" si="18"/>
        <v/>
      </c>
      <c r="U46" s="163" t="str">
        <f t="shared" si="19"/>
        <v/>
      </c>
      <c r="V46" s="163" t="str">
        <f t="shared" si="20"/>
        <v/>
      </c>
      <c r="W46" s="163" t="str">
        <f t="shared" si="21"/>
        <v/>
      </c>
      <c r="X46" s="163" t="str">
        <f t="shared" si="22"/>
        <v/>
      </c>
      <c r="Y46" s="163">
        <f t="shared" ca="1" si="23"/>
        <v>14.31258380342366</v>
      </c>
      <c r="Z46" s="130">
        <f t="shared" ref="Z46:Z55" si="26">MAX(0,$P$42*(L27-$P$41))</f>
        <v>16</v>
      </c>
    </row>
    <row r="47" spans="1:26" x14ac:dyDescent="0.2">
      <c r="A47" s="159">
        <v>8</v>
      </c>
      <c r="B47" s="163" t="str">
        <f t="shared" ref="B47:C47" si="27">IF($A47 &lt;=B$44, MAX($B$42*(B28-$B$41), ( $B$5*C46 + $B$6*C47   )/(1+B13 )),"")</f>
        <v/>
      </c>
      <c r="C47" s="163" t="str">
        <f t="shared" si="27"/>
        <v/>
      </c>
      <c r="D47" s="163" t="str">
        <f t="shared" ref="D47:L47" si="28">IF($A47 &lt;=D$44, MAX($B$42*(D28-$B$41), ( $B$5*E46 + $B$6*E47   )/(1+D13 )),"")</f>
        <v/>
      </c>
      <c r="E47" s="163" t="str">
        <f t="shared" si="28"/>
        <v/>
      </c>
      <c r="F47" s="163" t="str">
        <f t="shared" si="28"/>
        <v/>
      </c>
      <c r="G47" s="163" t="str">
        <f t="shared" si="28"/>
        <v/>
      </c>
      <c r="H47" s="163" t="str">
        <f t="shared" si="28"/>
        <v/>
      </c>
      <c r="I47" s="163" t="str">
        <f t="shared" si="28"/>
        <v/>
      </c>
      <c r="J47" s="163">
        <f t="shared" ca="1" si="28"/>
        <v>6.4160601525718306</v>
      </c>
      <c r="K47" s="163">
        <f t="shared" ca="1" si="28"/>
        <v>0</v>
      </c>
      <c r="L47" s="130">
        <f t="shared" ca="1" si="28"/>
        <v>0</v>
      </c>
      <c r="M47" s="158"/>
      <c r="N47" s="158"/>
      <c r="O47" s="174">
        <v>8</v>
      </c>
      <c r="P47" s="163" t="str">
        <f t="shared" si="14"/>
        <v/>
      </c>
      <c r="Q47" s="163" t="str">
        <f t="shared" si="15"/>
        <v/>
      </c>
      <c r="R47" s="163" t="str">
        <f t="shared" si="16"/>
        <v/>
      </c>
      <c r="S47" s="163" t="str">
        <f t="shared" si="17"/>
        <v/>
      </c>
      <c r="T47" s="163" t="str">
        <f t="shared" si="18"/>
        <v/>
      </c>
      <c r="U47" s="163" t="str">
        <f t="shared" si="19"/>
        <v/>
      </c>
      <c r="V47" s="163" t="str">
        <f t="shared" si="20"/>
        <v/>
      </c>
      <c r="W47" s="163" t="str">
        <f t="shared" si="21"/>
        <v/>
      </c>
      <c r="X47" s="163">
        <f t="shared" ca="1" si="22"/>
        <v>13.053430375588507</v>
      </c>
      <c r="Y47" s="163">
        <f t="shared" ca="1" si="23"/>
        <v>14.592395676275913</v>
      </c>
      <c r="Z47" s="130">
        <f t="shared" si="26"/>
        <v>16</v>
      </c>
    </row>
    <row r="48" spans="1:26" x14ac:dyDescent="0.2">
      <c r="A48" s="159">
        <v>7</v>
      </c>
      <c r="B48" s="163" t="str">
        <f t="shared" ref="B48:C48" si="29">IF($A48 &lt;=B$44, MAX($B$42*(B29-$B$41), ( $B$5*C47 + $B$6*C48   )/(1+B14 )),"")</f>
        <v/>
      </c>
      <c r="C48" s="163" t="str">
        <f t="shared" si="29"/>
        <v/>
      </c>
      <c r="D48" s="163" t="str">
        <f t="shared" ref="D48:L48" si="30">IF($A48 &lt;=D$44, MAX($B$42*(D29-$B$41), ( $B$5*E47 + $B$6*E48   )/(1+D14 )),"")</f>
        <v/>
      </c>
      <c r="E48" s="163" t="str">
        <f t="shared" si="30"/>
        <v/>
      </c>
      <c r="F48" s="163" t="str">
        <f t="shared" si="30"/>
        <v/>
      </c>
      <c r="G48" s="163" t="str">
        <f t="shared" si="30"/>
        <v/>
      </c>
      <c r="H48" s="163" t="str">
        <f t="shared" si="30"/>
        <v/>
      </c>
      <c r="I48" s="163">
        <f t="shared" ca="1" si="30"/>
        <v>12.316776139281757</v>
      </c>
      <c r="J48" s="163">
        <f t="shared" ca="1" si="30"/>
        <v>3.4689728739407144</v>
      </c>
      <c r="K48" s="163">
        <f t="shared" ca="1" si="30"/>
        <v>0</v>
      </c>
      <c r="L48" s="130">
        <f t="shared" ca="1" si="30"/>
        <v>0</v>
      </c>
      <c r="M48" s="158"/>
      <c r="N48" s="158"/>
      <c r="O48" s="174">
        <v>7</v>
      </c>
      <c r="P48" s="163" t="str">
        <f t="shared" si="14"/>
        <v/>
      </c>
      <c r="Q48" s="163" t="str">
        <f t="shared" si="15"/>
        <v/>
      </c>
      <c r="R48" s="163" t="str">
        <f t="shared" si="16"/>
        <v/>
      </c>
      <c r="S48" s="163" t="str">
        <f t="shared" si="17"/>
        <v/>
      </c>
      <c r="T48" s="163" t="str">
        <f t="shared" si="18"/>
        <v/>
      </c>
      <c r="U48" s="163" t="str">
        <f t="shared" si="19"/>
        <v/>
      </c>
      <c r="V48" s="163" t="str">
        <f t="shared" si="20"/>
        <v/>
      </c>
      <c r="W48" s="163">
        <f t="shared" ca="1" si="21"/>
        <v>12.109315817714918</v>
      </c>
      <c r="X48" s="163">
        <f t="shared" ca="1" si="22"/>
        <v>13.524964340169486</v>
      </c>
      <c r="Y48" s="163">
        <f t="shared" ca="1" si="23"/>
        <v>14.829602639855121</v>
      </c>
      <c r="Z48" s="130">
        <f t="shared" si="26"/>
        <v>16</v>
      </c>
    </row>
    <row r="49" spans="1:26" x14ac:dyDescent="0.2">
      <c r="A49" s="159">
        <v>6</v>
      </c>
      <c r="B49" s="163" t="str">
        <f t="shared" ref="B49:C49" si="31">IF($A49 &lt;=B$44, MAX($B$42*(B30-$B$41), ( $B$5*C48 + $B$6*C49   )/(1+B15 )),"")</f>
        <v/>
      </c>
      <c r="C49" s="163" t="str">
        <f t="shared" si="31"/>
        <v/>
      </c>
      <c r="D49" s="163" t="str">
        <f t="shared" ref="D49:L49" si="32">IF($A49 &lt;=D$44, MAX($B$42*(D30-$B$41), ( $B$5*E48 + $B$6*E49   )/(1+D15 )),"")</f>
        <v/>
      </c>
      <c r="E49" s="163" t="str">
        <f t="shared" si="32"/>
        <v/>
      </c>
      <c r="F49" s="163" t="str">
        <f t="shared" si="32"/>
        <v/>
      </c>
      <c r="G49" s="163" t="str">
        <f t="shared" si="32"/>
        <v/>
      </c>
      <c r="H49" s="163">
        <f t="shared" ca="1" si="32"/>
        <v>16.739370748241868</v>
      </c>
      <c r="I49" s="163">
        <f t="shared" ca="1" si="32"/>
        <v>8.5377101954146042</v>
      </c>
      <c r="J49" s="163">
        <f t="shared" ca="1" si="32"/>
        <v>0.93694109392339442</v>
      </c>
      <c r="K49" s="163">
        <f t="shared" ca="1" si="32"/>
        <v>0</v>
      </c>
      <c r="L49" s="130">
        <f t="shared" ca="1" si="32"/>
        <v>0</v>
      </c>
      <c r="M49" s="158"/>
      <c r="N49" s="158"/>
      <c r="O49" s="174">
        <v>6</v>
      </c>
      <c r="P49" s="163" t="str">
        <f t="shared" si="14"/>
        <v/>
      </c>
      <c r="Q49" s="163" t="str">
        <f t="shared" si="15"/>
        <v/>
      </c>
      <c r="R49" s="163" t="str">
        <f t="shared" si="16"/>
        <v/>
      </c>
      <c r="S49" s="163" t="str">
        <f t="shared" si="17"/>
        <v/>
      </c>
      <c r="T49" s="163" t="str">
        <f t="shared" si="18"/>
        <v/>
      </c>
      <c r="U49" s="163" t="str">
        <f t="shared" si="19"/>
        <v/>
      </c>
      <c r="V49" s="163">
        <f t="shared" ca="1" si="20"/>
        <v>11.4017006802813</v>
      </c>
      <c r="W49" s="163">
        <f t="shared" ca="1" si="21"/>
        <v>12.713966368733661</v>
      </c>
      <c r="X49" s="163">
        <f t="shared" ca="1" si="22"/>
        <v>13.930089424972257</v>
      </c>
      <c r="Y49" s="163">
        <f t="shared" ca="1" si="23"/>
        <v>15.029494465384646</v>
      </c>
      <c r="Z49" s="130">
        <f t="shared" si="26"/>
        <v>16</v>
      </c>
    </row>
    <row r="50" spans="1:26" x14ac:dyDescent="0.2">
      <c r="A50" s="159">
        <v>5</v>
      </c>
      <c r="B50" s="163" t="str">
        <f t="shared" ref="B50:C50" si="33">IF($A50 &lt;=B$44, MAX($B$42*(B31-$B$41), ( $B$5*C49 + $B$6*C50   )/(1+B16 )),"")</f>
        <v/>
      </c>
      <c r="C50" s="163" t="str">
        <f t="shared" si="33"/>
        <v/>
      </c>
      <c r="D50" s="163" t="str">
        <f t="shared" ref="D50:L50" si="34">IF($A50 &lt;=D$44, MAX($B$42*(D31-$B$41), ( $B$5*E49 + $B$6*E50   )/(1+D16 )),"")</f>
        <v/>
      </c>
      <c r="E50" s="163" t="str">
        <f t="shared" si="34"/>
        <v/>
      </c>
      <c r="F50" s="163" t="str">
        <f t="shared" si="34"/>
        <v/>
      </c>
      <c r="G50" s="163">
        <f t="shared" ca="1" si="34"/>
        <v>20.031438851843433</v>
      </c>
      <c r="H50" s="163">
        <f t="shared" ca="1" si="34"/>
        <v>12.377102213973231</v>
      </c>
      <c r="I50" s="163">
        <f t="shared" ca="1" si="34"/>
        <v>5.255265252328158</v>
      </c>
      <c r="J50" s="163">
        <f t="shared" ca="1" si="34"/>
        <v>0</v>
      </c>
      <c r="K50" s="163">
        <f t="shared" ca="1" si="34"/>
        <v>0</v>
      </c>
      <c r="L50" s="130">
        <f t="shared" ca="1" si="34"/>
        <v>0</v>
      </c>
      <c r="M50" s="158"/>
      <c r="N50" s="158"/>
      <c r="O50" s="174">
        <v>5</v>
      </c>
      <c r="P50" s="163" t="str">
        <f t="shared" si="14"/>
        <v/>
      </c>
      <c r="Q50" s="163" t="str">
        <f t="shared" si="15"/>
        <v/>
      </c>
      <c r="R50" s="163" t="str">
        <f t="shared" si="16"/>
        <v/>
      </c>
      <c r="S50" s="163" t="str">
        <f t="shared" si="17"/>
        <v/>
      </c>
      <c r="T50" s="163" t="str">
        <f t="shared" si="18"/>
        <v/>
      </c>
      <c r="U50" s="163">
        <f t="shared" ca="1" si="19"/>
        <v>10.874969783705051</v>
      </c>
      <c r="V50" s="163">
        <f t="shared" ca="1" si="20"/>
        <v>12.099663645764286</v>
      </c>
      <c r="W50" s="163">
        <f t="shared" ca="1" si="21"/>
        <v>13.239157559627497</v>
      </c>
      <c r="X50" s="163">
        <f t="shared" ca="1" si="22"/>
        <v>14.275291141232548</v>
      </c>
      <c r="Y50" s="163">
        <f t="shared" ca="1" si="23"/>
        <v>15.197095204085114</v>
      </c>
      <c r="Z50" s="130">
        <f t="shared" si="26"/>
        <v>16</v>
      </c>
    </row>
    <row r="51" spans="1:26" x14ac:dyDescent="0.2">
      <c r="A51" s="159">
        <v>4</v>
      </c>
      <c r="B51" s="163" t="str">
        <f t="shared" ref="B51:C51" si="35">IF($A51 &lt;=B$44, MAX($B$42*(B32-$B$41), ( $B$5*C50 + $B$6*C51   )/(1+B17 )),"")</f>
        <v/>
      </c>
      <c r="C51" s="163" t="str">
        <f t="shared" si="35"/>
        <v/>
      </c>
      <c r="D51" s="163" t="str">
        <f t="shared" ref="D51:L51" si="36">IF($A51 &lt;=D$44, MAX($B$42*(D32-$B$41), ( $B$5*E50 + $B$6*E51   )/(1+D17 )),"")</f>
        <v/>
      </c>
      <c r="E51" s="163" t="str">
        <f t="shared" si="36"/>
        <v/>
      </c>
      <c r="F51" s="163">
        <f t="shared" ca="1" si="36"/>
        <v>22.44401798796946</v>
      </c>
      <c r="G51" s="163">
        <f t="shared" ca="1" si="36"/>
        <v>15.258545797714092</v>
      </c>
      <c r="H51" s="163">
        <f t="shared" ca="1" si="36"/>
        <v>8.5549207026739396</v>
      </c>
      <c r="I51" s="163">
        <f t="shared" ca="1" si="36"/>
        <v>2.4330173644833337</v>
      </c>
      <c r="J51" s="163">
        <f t="shared" ca="1" si="36"/>
        <v>0</v>
      </c>
      <c r="K51" s="163">
        <f t="shared" ca="1" si="36"/>
        <v>0</v>
      </c>
      <c r="L51" s="130">
        <f t="shared" ca="1" si="36"/>
        <v>0</v>
      </c>
      <c r="M51" s="158"/>
      <c r="N51" s="158"/>
      <c r="O51" s="174">
        <v>4</v>
      </c>
      <c r="P51" s="163" t="str">
        <f t="shared" si="14"/>
        <v/>
      </c>
      <c r="Q51" s="163" t="str">
        <f t="shared" si="15"/>
        <v/>
      </c>
      <c r="R51" s="163" t="str">
        <f t="shared" si="16"/>
        <v/>
      </c>
      <c r="S51" s="163" t="str">
        <f t="shared" si="17"/>
        <v/>
      </c>
      <c r="T51" s="163">
        <f t="shared" ca="1" si="18"/>
        <v>10.488957121924887</v>
      </c>
      <c r="U51" s="163">
        <f t="shared" ca="1" si="19"/>
        <v>11.638632672365745</v>
      </c>
      <c r="V51" s="163">
        <f t="shared" ca="1" si="20"/>
        <v>12.71121268757217</v>
      </c>
      <c r="W51" s="163">
        <f t="shared" ca="1" si="21"/>
        <v>13.690717221682668</v>
      </c>
      <c r="X51" s="163">
        <f t="shared" ca="1" si="22"/>
        <v>14.567393117375749</v>
      </c>
      <c r="Y51" s="163">
        <f t="shared" ca="1" si="23"/>
        <v>15.337029001131642</v>
      </c>
      <c r="Z51" s="130">
        <f t="shared" si="26"/>
        <v>16</v>
      </c>
    </row>
    <row r="52" spans="1:26" x14ac:dyDescent="0.2">
      <c r="A52" s="159">
        <v>3</v>
      </c>
      <c r="B52" s="163" t="str">
        <f t="shared" ref="B52:C52" si="37">IF($A52 &lt;=B$44, MAX($B$42*(B33-$B$41), ( $B$5*C51 + $B$6*C52   )/(1+B18 )),"")</f>
        <v/>
      </c>
      <c r="C52" s="163" t="str">
        <f t="shared" si="37"/>
        <v/>
      </c>
      <c r="D52" s="163" t="str">
        <f t="shared" ref="D52:L52" si="38">IF($A52 &lt;=D$44, MAX($B$42*(D33-$B$41), ( $B$5*E51 + $B$6*E52   )/(1+D18 )),"")</f>
        <v/>
      </c>
      <c r="E52" s="163">
        <f t="shared" ca="1" si="38"/>
        <v>24.161888825622547</v>
      </c>
      <c r="F52" s="163">
        <f t="shared" ca="1" si="38"/>
        <v>17.382907065965995</v>
      </c>
      <c r="G52" s="163">
        <f t="shared" ca="1" si="38"/>
        <v>11.04804677164995</v>
      </c>
      <c r="H52" s="163">
        <f t="shared" ca="1" si="38"/>
        <v>5.2449058111243119</v>
      </c>
      <c r="I52" s="163">
        <f t="shared" ca="1" si="38"/>
        <v>2.7075744128083556E-2</v>
      </c>
      <c r="J52" s="163">
        <f t="shared" ca="1" si="38"/>
        <v>0</v>
      </c>
      <c r="K52" s="163">
        <f t="shared" ca="1" si="38"/>
        <v>0</v>
      </c>
      <c r="L52" s="130">
        <f t="shared" ca="1" si="38"/>
        <v>0</v>
      </c>
      <c r="M52" s="158"/>
      <c r="N52" s="158"/>
      <c r="O52" s="174">
        <v>3</v>
      </c>
      <c r="P52" s="163" t="str">
        <f t="shared" si="14"/>
        <v/>
      </c>
      <c r="Q52" s="163" t="str">
        <f t="shared" si="15"/>
        <v/>
      </c>
      <c r="R52" s="163" t="str">
        <f t="shared" si="16"/>
        <v/>
      </c>
      <c r="S52" s="163">
        <f t="shared" ca="1" si="17"/>
        <v>10.214097787900393</v>
      </c>
      <c r="T52" s="163">
        <f t="shared" ca="1" si="18"/>
        <v>11.298734869445443</v>
      </c>
      <c r="U52" s="163">
        <f t="shared" ca="1" si="19"/>
        <v>12.312312516536009</v>
      </c>
      <c r="V52" s="163">
        <f t="shared" ca="1" si="20"/>
        <v>13.240815070220112</v>
      </c>
      <c r="W52" s="163">
        <f t="shared" ca="1" si="21"/>
        <v>14.075667880939504</v>
      </c>
      <c r="X52" s="163">
        <f t="shared" ca="1" si="22"/>
        <v>14.813127226731954</v>
      </c>
      <c r="Y52" s="163">
        <f t="shared" ca="1" si="23"/>
        <v>15.453451617664902</v>
      </c>
      <c r="Z52" s="130">
        <f t="shared" si="26"/>
        <v>16</v>
      </c>
    </row>
    <row r="53" spans="1:26" x14ac:dyDescent="0.2">
      <c r="A53" s="159">
        <v>2</v>
      </c>
      <c r="B53" s="163" t="str">
        <f t="shared" ref="B53:C53" si="39">IF($A53 &lt;=B$44, MAX($B$42*(B34-$B$41), ( $B$5*C52 + $B$6*C53   )/(1+B19 )),"")</f>
        <v/>
      </c>
      <c r="C53" s="163" t="str">
        <f t="shared" si="39"/>
        <v/>
      </c>
      <c r="D53" s="163">
        <f t="shared" ref="D53:L53" ca="1" si="40">IF($A53 &lt;=D$44, MAX($B$42*(D34-$B$41), ( $B$5*E52 + $B$6*E53   )/(1+D19 )),"")</f>
        <v>25.32359769634251</v>
      </c>
      <c r="E53" s="163">
        <f t="shared" ca="1" si="40"/>
        <v>18.901461888319929</v>
      </c>
      <c r="F53" s="163">
        <f t="shared" ca="1" si="40"/>
        <v>12.895185910311895</v>
      </c>
      <c r="G53" s="163">
        <f t="shared" ca="1" si="40"/>
        <v>7.381302220043537</v>
      </c>
      <c r="H53" s="163">
        <f t="shared" ca="1" si="40"/>
        <v>2.4064039164905751</v>
      </c>
      <c r="I53" s="163">
        <f t="shared" ca="1" si="40"/>
        <v>0</v>
      </c>
      <c r="J53" s="163">
        <f t="shared" ca="1" si="40"/>
        <v>0</v>
      </c>
      <c r="K53" s="163">
        <f t="shared" ca="1" si="40"/>
        <v>0</v>
      </c>
      <c r="L53" s="130">
        <f t="shared" ca="1" si="40"/>
        <v>0</v>
      </c>
      <c r="M53" s="158"/>
      <c r="N53" s="158"/>
      <c r="O53" s="174">
        <v>2</v>
      </c>
      <c r="P53" s="163" t="str">
        <f t="shared" si="14"/>
        <v/>
      </c>
      <c r="Q53" s="163" t="str">
        <f t="shared" si="15"/>
        <v/>
      </c>
      <c r="R53" s="163">
        <f t="shared" ca="1" si="16"/>
        <v>10.028224368585198</v>
      </c>
      <c r="S53" s="163">
        <f t="shared" ca="1" si="17"/>
        <v>11.055766097868812</v>
      </c>
      <c r="T53" s="163">
        <f t="shared" ca="1" si="18"/>
        <v>12.016770254350096</v>
      </c>
      <c r="U53" s="163">
        <f t="shared" ca="1" si="19"/>
        <v>12.898991644793034</v>
      </c>
      <c r="V53" s="163">
        <f t="shared" ca="1" si="20"/>
        <v>13.694975373361506</v>
      </c>
      <c r="W53" s="163">
        <f t="shared" ca="1" si="21"/>
        <v>14.401500940221471</v>
      </c>
      <c r="X53" s="163">
        <f t="shared" ca="1" si="22"/>
        <v>15.018851670824144</v>
      </c>
      <c r="Y53" s="163">
        <f t="shared" ca="1" si="23"/>
        <v>15.550029383629516</v>
      </c>
      <c r="Z53" s="130">
        <f t="shared" si="26"/>
        <v>16</v>
      </c>
    </row>
    <row r="54" spans="1:26" x14ac:dyDescent="0.2">
      <c r="A54" s="159">
        <v>1</v>
      </c>
      <c r="B54" s="163" t="str">
        <f t="shared" ref="B54:C54" si="41">IF($A54 &lt;=B$44, MAX($B$42*(B35-$B$41), ( $B$5*C53 + $B$6*C54   )/(1+B20 )),"")</f>
        <v/>
      </c>
      <c r="C54" s="163">
        <f t="shared" ca="1" si="41"/>
        <v>26.034917576189002</v>
      </c>
      <c r="D54" s="163">
        <f t="shared" ref="D54:L54" ca="1" si="42">IF($A54 &lt;=D$44, MAX($B$42*(D35-$B$41), ( $B$5*E53 + $B$6*E54   )/(1+D20 )),"")</f>
        <v>19.930078389416281</v>
      </c>
      <c r="E54" s="163">
        <f t="shared" ca="1" si="42"/>
        <v>14.219772651064844</v>
      </c>
      <c r="F54" s="163">
        <f t="shared" ca="1" si="42"/>
        <v>8.9705411350276449</v>
      </c>
      <c r="G54" s="163">
        <f t="shared" ca="1" si="42"/>
        <v>4.2224077436296454</v>
      </c>
      <c r="H54" s="163">
        <f t="shared" ca="1" si="42"/>
        <v>0</v>
      </c>
      <c r="I54" s="163">
        <f t="shared" ca="1" si="42"/>
        <v>0</v>
      </c>
      <c r="J54" s="163">
        <f t="shared" ca="1" si="42"/>
        <v>0</v>
      </c>
      <c r="K54" s="163">
        <f t="shared" ca="1" si="42"/>
        <v>0</v>
      </c>
      <c r="L54" s="130">
        <f t="shared" ca="1" si="42"/>
        <v>0</v>
      </c>
      <c r="M54" s="158"/>
      <c r="N54" s="158"/>
      <c r="O54" s="174">
        <v>1</v>
      </c>
      <c r="P54" s="163" t="str">
        <f t="shared" si="14"/>
        <v/>
      </c>
      <c r="Q54" s="163">
        <f t="shared" ca="1" si="15"/>
        <v>9.9144131878097586</v>
      </c>
      <c r="R54" s="163">
        <f t="shared" ca="1" si="16"/>
        <v>10.891187457693393</v>
      </c>
      <c r="S54" s="163">
        <f t="shared" ca="1" si="17"/>
        <v>11.804836375829623</v>
      </c>
      <c r="T54" s="163">
        <f t="shared" ca="1" si="18"/>
        <v>12.644713418395574</v>
      </c>
      <c r="U54" s="163">
        <f t="shared" ca="1" si="19"/>
        <v>13.404414761019257</v>
      </c>
      <c r="V54" s="163">
        <f t="shared" ca="1" si="20"/>
        <v>14.081264166394526</v>
      </c>
      <c r="W54" s="163">
        <f t="shared" ca="1" si="21"/>
        <v>14.675660417105153</v>
      </c>
      <c r="X54" s="163">
        <f t="shared" ca="1" si="22"/>
        <v>15.190386404636104</v>
      </c>
      <c r="Y54" s="163">
        <f t="shared" ca="1" si="23"/>
        <v>15.629950045628052</v>
      </c>
      <c r="Z54" s="130">
        <f t="shared" si="26"/>
        <v>16</v>
      </c>
    </row>
    <row r="55" spans="1:26" ht="13.5" thickBot="1" x14ac:dyDescent="0.25">
      <c r="A55" s="164">
        <v>0</v>
      </c>
      <c r="B55" s="165">
        <f ca="1">IF($A55 &lt;=B$44, MAX($B$42*(B36-$B$41), ( $B$5*C54 + $B$6*C55   )/(1+B21 )),"")</f>
        <v>26.378041882458454</v>
      </c>
      <c r="C55" s="165">
        <f t="shared" ref="C55:K55" ca="1" si="43">IF($A55 &lt;=C$44, MAX($B$42*(C36-$B$41), ( $B$5*D54 + $B$6*D55   )/(1+C21 )),"")</f>
        <v>20.558970376973747</v>
      </c>
      <c r="D55" s="165">
        <f t="shared" ca="1" si="43"/>
        <v>15.118169698458885</v>
      </c>
      <c r="E55" s="165">
        <f t="shared" ref="E55:L55" ca="1" si="44">IF($A55 &lt;=E$44, MAX($B$42*(E36-$B$41), ( $B$5*F54 + $B$6*F55   )/(1+E21 )),"")</f>
        <v>10.113138491428103</v>
      </c>
      <c r="F55" s="165">
        <f t="shared" ca="1" si="44"/>
        <v>5.5777836438536355</v>
      </c>
      <c r="G55" s="165">
        <f t="shared" ca="1" si="44"/>
        <v>1.525437928950879</v>
      </c>
      <c r="H55" s="165">
        <f t="shared" ca="1" si="44"/>
        <v>0</v>
      </c>
      <c r="I55" s="165">
        <f t="shared" ca="1" si="44"/>
        <v>0</v>
      </c>
      <c r="J55" s="165">
        <f t="shared" ca="1" si="44"/>
        <v>0</v>
      </c>
      <c r="K55" s="165">
        <f t="shared" ca="1" si="44"/>
        <v>0</v>
      </c>
      <c r="L55" s="132">
        <f t="shared" ca="1" si="44"/>
        <v>0</v>
      </c>
      <c r="M55" s="158"/>
      <c r="N55" s="158"/>
      <c r="O55" s="176">
        <v>0</v>
      </c>
      <c r="P55" s="165">
        <f ca="1">IF($A36 &lt;= P$44, ($B$5*Q54 + $B$6*Q55  )/(1+B21),"")</f>
        <v>9.859513298806645</v>
      </c>
      <c r="Q55" s="165">
        <f t="shared" ref="Q55" ca="1" si="45">IF($A36 &lt;= Q$44, ($B$5*R54 + $B$6*R55  )/(1+C21),"")</f>
        <v>10.790564739684196</v>
      </c>
      <c r="R55" s="165">
        <f t="shared" ref="R45:R55" ca="1" si="46">IF($A36 &lt;= R$44, ($B$5*S54 + $B$6*S55  )/(1+D21),"")</f>
        <v>11.661092848246577</v>
      </c>
      <c r="S55" s="165">
        <f t="shared" ref="S55" ca="1" si="47">IF($A36 &lt;= S$44, ($B$5*T54 + $B$6*T55  )/(1+E21),"")</f>
        <v>12.461897841371503</v>
      </c>
      <c r="T55" s="165">
        <f t="shared" ref="T45:T55" ca="1" si="48">IF($A36 &lt;= T$44, ($B$5*U54 + $B$6*U55  )/(1+F21),"")</f>
        <v>13.187554616983418</v>
      </c>
      <c r="U55" s="165">
        <f t="shared" ref="U55" ca="1" si="49">IF($A36 &lt;= U$44, ($B$5*V54 + $B$6*V55  )/(1+G21),"")</f>
        <v>13.835929931367858</v>
      </c>
      <c r="V55" s="165">
        <f t="shared" ref="V45:V55" ca="1" si="50">IF($A36 &lt;= V$44, ($B$5*W54 + $B$6*W55  )/(1+H21),"")</f>
        <v>14.40759352285853</v>
      </c>
      <c r="W55" s="165">
        <f t="shared" ref="W55" ca="1" si="51">IF($A36 &lt;= W$44, ($B$5*X54 + $B$6*X55  )/(1+I21),"")</f>
        <v>14.905205219550052</v>
      </c>
      <c r="X55" s="165">
        <f t="shared" ref="X45:X55" ca="1" si="52">IF($A36 &lt;= X$44, ($B$5*Y54 + $B$6*Y55  )/(1+J21),"")</f>
        <v>15.332935379501457</v>
      </c>
      <c r="Y55" s="165">
        <f t="shared" ref="Y55" ca="1" si="53">IF($A36 &lt;= Y$44, ($B$5*Z54 + $B$6*Z55  )/(1+K21),"")</f>
        <v>15.695953304767293</v>
      </c>
      <c r="Z55" s="132">
        <f t="shared" si="26"/>
        <v>16</v>
      </c>
    </row>
    <row r="56" spans="1:26" x14ac:dyDescent="0.2">
      <c r="B56" s="177"/>
      <c r="C56" s="177"/>
      <c r="D56" s="177"/>
      <c r="E56" s="177"/>
    </row>
    <row r="57" spans="1:26" x14ac:dyDescent="0.2">
      <c r="B57" s="177"/>
      <c r="C57" s="177"/>
      <c r="D57" s="177"/>
      <c r="E57" s="177"/>
    </row>
    <row r="60" spans="1:26" x14ac:dyDescent="0.2">
      <c r="B60" s="178" t="s">
        <v>7</v>
      </c>
      <c r="C60" s="178"/>
      <c r="D60" s="178"/>
      <c r="E60" s="178"/>
      <c r="F60" s="178"/>
      <c r="G60" s="178"/>
    </row>
  </sheetData>
  <mergeCells count="5">
    <mergeCell ref="O39:P39"/>
    <mergeCell ref="A1:B1"/>
    <mergeCell ref="A9:B9"/>
    <mergeCell ref="A24:C24"/>
    <mergeCell ref="A39:B3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51"/>
  <sheetViews>
    <sheetView showGridLines="0" tabSelected="1" zoomScaleNormal="100" zoomScalePageLayoutView="160" workbookViewId="0">
      <selection activeCell="O12" sqref="O12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.5" thickBot="1" x14ac:dyDescent="0.25">
      <c r="A1" s="102" t="s">
        <v>35</v>
      </c>
      <c r="B1" s="101"/>
      <c r="E1" s="1"/>
    </row>
    <row r="2" spans="1:16" x14ac:dyDescent="0.2">
      <c r="A2" s="25" t="s">
        <v>2</v>
      </c>
      <c r="B2" s="34">
        <v>0.06</v>
      </c>
    </row>
    <row r="3" spans="1:16" x14ac:dyDescent="0.2">
      <c r="A3" s="26" t="s">
        <v>3</v>
      </c>
      <c r="B3" s="30">
        <v>1.25</v>
      </c>
    </row>
    <row r="4" spans="1:16" x14ac:dyDescent="0.2">
      <c r="A4" s="26" t="s">
        <v>4</v>
      </c>
      <c r="B4" s="31">
        <v>0.9</v>
      </c>
    </row>
    <row r="5" spans="1:16" x14ac:dyDescent="0.2">
      <c r="A5" s="26" t="s">
        <v>5</v>
      </c>
      <c r="B5" s="32">
        <v>0.5</v>
      </c>
      <c r="F5" s="1"/>
    </row>
    <row r="6" spans="1:16" ht="13.5" thickBot="1" x14ac:dyDescent="0.25">
      <c r="A6" s="27" t="s">
        <v>6</v>
      </c>
      <c r="B6" s="33">
        <f>1-B5</f>
        <v>0.5</v>
      </c>
    </row>
    <row r="7" spans="1:16" x14ac:dyDescent="0.2">
      <c r="C7" s="7"/>
      <c r="D7" s="7"/>
      <c r="E7" s="7"/>
      <c r="F7" s="7"/>
      <c r="G7" s="7"/>
      <c r="H7" s="7"/>
      <c r="I7" s="7"/>
      <c r="J7" s="7"/>
      <c r="K7" s="7"/>
    </row>
    <row r="8" spans="1:16" ht="13.5" thickBot="1" x14ac:dyDescent="0.25">
      <c r="A8" s="10"/>
      <c r="B8" s="10"/>
      <c r="C8" s="10"/>
      <c r="D8" s="10"/>
      <c r="E8" s="10"/>
      <c r="F8" s="10"/>
      <c r="G8" s="10"/>
    </row>
    <row r="9" spans="1:16" ht="13.5" thickBot="1" x14ac:dyDescent="0.25">
      <c r="A9" s="103" t="s">
        <v>32</v>
      </c>
      <c r="B9" s="104"/>
      <c r="C9" s="53"/>
      <c r="D9" s="53"/>
      <c r="E9" s="53"/>
      <c r="F9" s="53"/>
      <c r="G9" s="53"/>
      <c r="H9" s="43"/>
      <c r="J9" s="105" t="s">
        <v>39</v>
      </c>
      <c r="K9" s="112"/>
      <c r="L9" s="113"/>
      <c r="M9" s="42"/>
      <c r="N9" s="42"/>
      <c r="O9" s="42"/>
      <c r="P9" s="43"/>
    </row>
    <row r="10" spans="1:16" x14ac:dyDescent="0.2">
      <c r="A10" s="54"/>
      <c r="B10" s="55">
        <v>0</v>
      </c>
      <c r="C10" s="55">
        <v>1</v>
      </c>
      <c r="D10" s="55">
        <v>2</v>
      </c>
      <c r="E10" s="55">
        <v>3</v>
      </c>
      <c r="F10" s="55">
        <v>4</v>
      </c>
      <c r="G10" s="55">
        <v>5</v>
      </c>
      <c r="H10" s="24"/>
      <c r="J10" s="44"/>
      <c r="K10" s="46">
        <v>0</v>
      </c>
      <c r="L10" s="46">
        <v>1</v>
      </c>
      <c r="M10" s="46">
        <v>2</v>
      </c>
      <c r="N10" s="46">
        <v>3</v>
      </c>
      <c r="O10" s="46">
        <v>4</v>
      </c>
      <c r="P10" s="24"/>
    </row>
    <row r="11" spans="1:16" x14ac:dyDescent="0.2">
      <c r="A11" s="56">
        <v>5</v>
      </c>
      <c r="B11" s="57"/>
      <c r="C11" s="58" t="str">
        <f t="shared" ref="C11:G16" ca="1" si="0">IF($A11 &lt; C$10, $B$4*OFFSET(C11,0,-1),IF($A11=C$10,$B$3*OFFSET(C11,1,-1),""))</f>
        <v/>
      </c>
      <c r="D11" s="58" t="str">
        <f t="shared" ca="1" si="0"/>
        <v/>
      </c>
      <c r="E11" s="58" t="str">
        <f t="shared" ca="1" si="0"/>
        <v/>
      </c>
      <c r="F11" s="58" t="str">
        <f t="shared" ca="1" si="0"/>
        <v/>
      </c>
      <c r="G11" s="58">
        <f t="shared" ca="1" si="0"/>
        <v>0.18310546875</v>
      </c>
      <c r="H11" s="59"/>
      <c r="I11" s="7"/>
      <c r="J11" s="44">
        <v>5</v>
      </c>
      <c r="K11" s="45" t="str">
        <f t="shared" ref="K11:N16" si="1">IF($J11 &lt;=K$10,($B$5*L10 + $B$6*L11)/(1+B11), "")</f>
        <v/>
      </c>
      <c r="L11" s="45" t="str">
        <f t="shared" si="1"/>
        <v/>
      </c>
      <c r="M11" s="45" t="str">
        <f t="shared" si="1"/>
        <v/>
      </c>
      <c r="N11" s="45" t="str">
        <f t="shared" si="1"/>
        <v/>
      </c>
      <c r="O11" s="45"/>
      <c r="P11" s="92"/>
    </row>
    <row r="12" spans="1:16" x14ac:dyDescent="0.2">
      <c r="A12" s="56">
        <v>4</v>
      </c>
      <c r="B12" s="58"/>
      <c r="C12" s="58" t="str">
        <f t="shared" ca="1" si="0"/>
        <v/>
      </c>
      <c r="D12" s="58" t="str">
        <f t="shared" ca="1" si="0"/>
        <v/>
      </c>
      <c r="E12" s="58" t="str">
        <f t="shared" ca="1" si="0"/>
        <v/>
      </c>
      <c r="F12" s="58">
        <f t="shared" ca="1" si="0"/>
        <v>0.146484375</v>
      </c>
      <c r="G12" s="58">
        <f t="shared" ca="1" si="0"/>
        <v>0.1318359375</v>
      </c>
      <c r="H12" s="59"/>
      <c r="I12" s="7"/>
      <c r="J12" s="44">
        <v>4</v>
      </c>
      <c r="K12" s="45" t="str">
        <f t="shared" ref="K12:K15" si="2">IF($J12 &lt;=K$10,($B$5*L11 + $B$6*L12)/(1+B12), "")</f>
        <v/>
      </c>
      <c r="L12" s="45" t="str">
        <f t="shared" si="1"/>
        <v/>
      </c>
      <c r="M12" s="45" t="str">
        <f t="shared" si="1"/>
        <v/>
      </c>
      <c r="N12" s="45" t="str">
        <f t="shared" si="1"/>
        <v/>
      </c>
      <c r="O12" s="45">
        <v>100</v>
      </c>
      <c r="P12" s="92"/>
    </row>
    <row r="13" spans="1:16" x14ac:dyDescent="0.2">
      <c r="A13" s="56">
        <v>3</v>
      </c>
      <c r="B13" s="58"/>
      <c r="C13" s="58" t="str">
        <f t="shared" ca="1" si="0"/>
        <v/>
      </c>
      <c r="D13" s="58" t="str">
        <f t="shared" ca="1" si="0"/>
        <v/>
      </c>
      <c r="E13" s="58">
        <f t="shared" ca="1" si="0"/>
        <v>0.1171875</v>
      </c>
      <c r="F13" s="58">
        <f t="shared" ca="1" si="0"/>
        <v>0.10546875</v>
      </c>
      <c r="G13" s="58">
        <f t="shared" ca="1" si="0"/>
        <v>9.4921875000000003E-2</v>
      </c>
      <c r="H13" s="59"/>
      <c r="I13" s="7"/>
      <c r="J13" s="44">
        <v>3</v>
      </c>
      <c r="K13" s="45" t="str">
        <f t="shared" si="2"/>
        <v/>
      </c>
      <c r="L13" s="45" t="str">
        <f t="shared" si="1"/>
        <v/>
      </c>
      <c r="M13" s="45" t="str">
        <f t="shared" si="1"/>
        <v/>
      </c>
      <c r="N13" s="45">
        <f t="shared" ca="1" si="1"/>
        <v>89.510489510489506</v>
      </c>
      <c r="O13" s="45">
        <v>100</v>
      </c>
      <c r="P13" s="92"/>
    </row>
    <row r="14" spans="1:16" x14ac:dyDescent="0.2">
      <c r="A14" s="56">
        <v>2</v>
      </c>
      <c r="B14" s="58"/>
      <c r="C14" s="58" t="str">
        <f t="shared" ca="1" si="0"/>
        <v/>
      </c>
      <c r="D14" s="58">
        <f t="shared" ca="1" si="0"/>
        <v>9.375E-2</v>
      </c>
      <c r="E14" s="58">
        <f t="shared" ca="1" si="0"/>
        <v>8.4375000000000006E-2</v>
      </c>
      <c r="F14" s="58">
        <f t="shared" ca="1" si="0"/>
        <v>7.5937500000000005E-2</v>
      </c>
      <c r="G14" s="58">
        <f t="shared" ca="1" si="0"/>
        <v>6.8343750000000009E-2</v>
      </c>
      <c r="H14" s="59"/>
      <c r="I14" s="7"/>
      <c r="J14" s="44">
        <v>2</v>
      </c>
      <c r="K14" s="45" t="str">
        <f t="shared" si="2"/>
        <v/>
      </c>
      <c r="L14" s="45" t="str">
        <f t="shared" si="1"/>
        <v/>
      </c>
      <c r="M14" s="45">
        <f t="shared" ca="1" si="1"/>
        <v>83.076347283840079</v>
      </c>
      <c r="N14" s="45">
        <f t="shared" ca="1" si="1"/>
        <v>92.21902017291066</v>
      </c>
      <c r="O14" s="45">
        <v>100</v>
      </c>
      <c r="P14" s="92"/>
    </row>
    <row r="15" spans="1:16" x14ac:dyDescent="0.2">
      <c r="A15" s="56">
        <v>1</v>
      </c>
      <c r="B15" s="58"/>
      <c r="C15" s="58">
        <f t="shared" ca="1" si="0"/>
        <v>7.4999999999999997E-2</v>
      </c>
      <c r="D15" s="58">
        <f t="shared" ca="1" si="0"/>
        <v>6.7500000000000004E-2</v>
      </c>
      <c r="E15" s="58">
        <f t="shared" ca="1" si="0"/>
        <v>6.0750000000000005E-2</v>
      </c>
      <c r="F15" s="58">
        <f t="shared" ca="1" si="0"/>
        <v>5.4675000000000008E-2</v>
      </c>
      <c r="G15" s="58">
        <f t="shared" ca="1" si="0"/>
        <v>4.9207500000000008E-2</v>
      </c>
      <c r="H15" s="59"/>
      <c r="I15" s="7"/>
      <c r="J15" s="44">
        <v>1</v>
      </c>
      <c r="K15" s="45" t="str">
        <f t="shared" si="2"/>
        <v/>
      </c>
      <c r="L15" s="45">
        <f t="shared" ca="1" si="1"/>
        <v>79.268001029924179</v>
      </c>
      <c r="M15" s="45">
        <f t="shared" ca="1" si="1"/>
        <v>87.349854930496903</v>
      </c>
      <c r="N15" s="45">
        <f t="shared" ca="1" si="1"/>
        <v>94.272920103700201</v>
      </c>
      <c r="O15" s="45">
        <v>100</v>
      </c>
      <c r="P15" s="92"/>
    </row>
    <row r="16" spans="1:16" x14ac:dyDescent="0.2">
      <c r="A16" s="56">
        <v>0</v>
      </c>
      <c r="B16" s="58">
        <f>$B$2</f>
        <v>0.06</v>
      </c>
      <c r="C16" s="57">
        <f t="shared" ca="1" si="0"/>
        <v>5.3999999999999999E-2</v>
      </c>
      <c r="D16" s="58">
        <f t="shared" ca="1" si="0"/>
        <v>4.8599999999999997E-2</v>
      </c>
      <c r="E16" s="58">
        <f t="shared" ca="1" si="0"/>
        <v>4.3740000000000001E-2</v>
      </c>
      <c r="F16" s="58">
        <f t="shared" ca="1" si="0"/>
        <v>3.9366000000000005E-2</v>
      </c>
      <c r="G16" s="58">
        <f t="shared" ca="1" si="0"/>
        <v>3.5429400000000007E-2</v>
      </c>
      <c r="H16" s="59"/>
      <c r="I16" s="7"/>
      <c r="J16" s="44">
        <v>0</v>
      </c>
      <c r="K16" s="45">
        <f t="shared" ca="1" si="1"/>
        <v>77.217740328716005</v>
      </c>
      <c r="L16" s="45">
        <f t="shared" ref="L16" ca="1" si="3">IF($J16 &lt;=L$10,($B$5*M15 + $B$6*M16)/(1+C16), "")</f>
        <v>84.433608466953771</v>
      </c>
      <c r="M16" s="45">
        <f t="shared" ref="M16" ca="1" si="4">IF($J16 &lt;=M$10,($B$5*N15 + $B$6*N16)/(1+D16), "")</f>
        <v>90.636191717841641</v>
      </c>
      <c r="N16" s="45">
        <f t="shared" ref="N16" ca="1" si="5">IF($J16 &lt;=N$10,($B$5*O15 + $B$6*O16)/(1+E16), "")</f>
        <v>95.809301166957283</v>
      </c>
      <c r="O16" s="45">
        <v>100</v>
      </c>
      <c r="P16" s="92" t="s">
        <v>7</v>
      </c>
    </row>
    <row r="17" spans="1:17" ht="13.5" thickBot="1" x14ac:dyDescent="0.25">
      <c r="A17" s="49"/>
      <c r="B17" s="50"/>
      <c r="C17" s="60"/>
      <c r="D17" s="60"/>
      <c r="E17" s="60"/>
      <c r="F17" s="60"/>
      <c r="G17" s="60"/>
      <c r="H17" s="61"/>
      <c r="I17" s="7"/>
      <c r="J17" s="49"/>
      <c r="K17" s="62"/>
      <c r="L17" s="62"/>
      <c r="M17" s="62"/>
      <c r="N17" s="62"/>
      <c r="O17" s="62"/>
      <c r="P17" s="93"/>
    </row>
    <row r="18" spans="1:17" x14ac:dyDescent="0.2">
      <c r="A18" s="1"/>
      <c r="H18" s="7"/>
      <c r="I18" s="7"/>
      <c r="J18" s="7"/>
      <c r="K18" s="7"/>
    </row>
    <row r="19" spans="1:17" x14ac:dyDescent="0.2">
      <c r="B19" s="5"/>
      <c r="C19" s="5"/>
      <c r="D19" s="2"/>
      <c r="E19" s="5"/>
    </row>
    <row r="20" spans="1:17" ht="13.5" thickBot="1" x14ac:dyDescent="0.25">
      <c r="B20" s="5"/>
      <c r="C20" s="5"/>
      <c r="D20" s="2"/>
      <c r="E20" s="5"/>
    </row>
    <row r="21" spans="1:17" ht="13.5" thickBot="1" x14ac:dyDescent="0.25">
      <c r="A21" s="105" t="s">
        <v>38</v>
      </c>
      <c r="B21" s="106"/>
      <c r="C21" s="107"/>
      <c r="D21" s="40"/>
      <c r="E21" s="41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3"/>
      <c r="Q21" s="46"/>
    </row>
    <row r="22" spans="1:17" x14ac:dyDescent="0.2">
      <c r="A22" s="44"/>
      <c r="B22" s="45"/>
      <c r="C22" s="45"/>
      <c r="D22" s="23"/>
      <c r="E22" s="4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24"/>
      <c r="Q22" s="46"/>
    </row>
    <row r="23" spans="1:17" x14ac:dyDescent="0.2">
      <c r="A23" s="44"/>
      <c r="B23" s="46">
        <v>0</v>
      </c>
      <c r="C23" s="46">
        <v>1</v>
      </c>
      <c r="D23" s="46">
        <v>2</v>
      </c>
      <c r="E23" s="46">
        <v>3</v>
      </c>
      <c r="F23" s="46">
        <v>4</v>
      </c>
      <c r="G23" s="46">
        <v>5</v>
      </c>
      <c r="H23" s="46">
        <v>6</v>
      </c>
      <c r="I23" s="46"/>
      <c r="J23" s="46"/>
      <c r="K23" s="46"/>
      <c r="L23" s="46"/>
      <c r="M23" s="46"/>
      <c r="N23" s="46"/>
      <c r="O23" s="46"/>
      <c r="P23" s="24"/>
      <c r="Q23" s="46"/>
    </row>
    <row r="24" spans="1:17" x14ac:dyDescent="0.2">
      <c r="A24" s="44">
        <v>6</v>
      </c>
      <c r="B24" s="22" t="str">
        <f t="shared" ref="B24:G30" si="6">IF($A24 &lt;=B$23, 100*$B$34  + ( $B$5 *C23   +   $B$6*C24  )/(1+B10),"")</f>
        <v/>
      </c>
      <c r="C24" s="22" t="str">
        <f t="shared" si="6"/>
        <v/>
      </c>
      <c r="D24" s="22" t="str">
        <f t="shared" si="6"/>
        <v/>
      </c>
      <c r="E24" s="22" t="str">
        <f t="shared" si="6"/>
        <v/>
      </c>
      <c r="F24" s="22" t="str">
        <f t="shared" si="6"/>
        <v/>
      </c>
      <c r="G24" s="22" t="str">
        <f t="shared" si="6"/>
        <v/>
      </c>
      <c r="H24" s="45">
        <v>110</v>
      </c>
      <c r="I24" s="46"/>
      <c r="J24" s="46"/>
      <c r="K24" s="46"/>
      <c r="L24" s="46"/>
      <c r="M24" s="46"/>
      <c r="N24" s="46"/>
      <c r="O24" s="46"/>
      <c r="P24" s="24"/>
      <c r="Q24" s="46"/>
    </row>
    <row r="25" spans="1:17" x14ac:dyDescent="0.2">
      <c r="A25" s="44">
        <v>5</v>
      </c>
      <c r="B25" s="22" t="str">
        <f t="shared" si="6"/>
        <v/>
      </c>
      <c r="C25" s="22" t="str">
        <f t="shared" si="6"/>
        <v/>
      </c>
      <c r="D25" s="22" t="str">
        <f t="shared" si="6"/>
        <v/>
      </c>
      <c r="E25" s="22" t="str">
        <f t="shared" si="6"/>
        <v/>
      </c>
      <c r="F25" s="22" t="str">
        <f t="shared" si="6"/>
        <v/>
      </c>
      <c r="G25" s="22">
        <f t="shared" ca="1" si="6"/>
        <v>102.97565002063557</v>
      </c>
      <c r="H25" s="45">
        <v>110</v>
      </c>
      <c r="I25" s="46"/>
      <c r="J25" s="46"/>
      <c r="K25" s="46"/>
      <c r="L25" s="46"/>
      <c r="M25" s="46"/>
      <c r="N25" s="46"/>
      <c r="O25" s="46"/>
      <c r="P25" s="24"/>
      <c r="Q25" s="46"/>
    </row>
    <row r="26" spans="1:17" x14ac:dyDescent="0.2">
      <c r="A26" s="44">
        <v>4</v>
      </c>
      <c r="B26" s="22" t="str">
        <f t="shared" si="6"/>
        <v/>
      </c>
      <c r="C26" s="22" t="str">
        <f t="shared" si="6"/>
        <v/>
      </c>
      <c r="D26" s="22" t="str">
        <f t="shared" si="6"/>
        <v/>
      </c>
      <c r="E26" s="22" t="str">
        <f t="shared" si="6"/>
        <v/>
      </c>
      <c r="F26" s="22">
        <f t="shared" ca="1" si="6"/>
        <v>101.65536180623702</v>
      </c>
      <c r="G26" s="22">
        <f t="shared" ca="1" si="6"/>
        <v>107.18723037100949</v>
      </c>
      <c r="H26" s="45">
        <v>110</v>
      </c>
      <c r="I26" s="46"/>
      <c r="J26" s="46"/>
      <c r="K26" s="46"/>
      <c r="L26" s="46"/>
      <c r="M26" s="46"/>
      <c r="N26" s="46"/>
      <c r="O26" s="46"/>
      <c r="P26" s="24"/>
      <c r="Q26" s="46"/>
    </row>
    <row r="27" spans="1:17" x14ac:dyDescent="0.2">
      <c r="A27" s="44">
        <v>3</v>
      </c>
      <c r="B27" s="22" t="str">
        <f t="shared" si="6"/>
        <v/>
      </c>
      <c r="C27" s="22" t="str">
        <f t="shared" si="6"/>
        <v/>
      </c>
      <c r="D27" s="22" t="str">
        <f t="shared" si="6"/>
        <v/>
      </c>
      <c r="E27" s="22">
        <f t="shared" ca="1" si="6"/>
        <v>104.02997509364626</v>
      </c>
      <c r="F27" s="22">
        <f t="shared" ca="1" si="6"/>
        <v>108.44286379362883</v>
      </c>
      <c r="G27" s="22">
        <f t="shared" ca="1" si="6"/>
        <v>110.46378879771673</v>
      </c>
      <c r="H27" s="45">
        <v>110</v>
      </c>
      <c r="I27" s="46"/>
      <c r="J27" s="46"/>
      <c r="K27" s="46"/>
      <c r="L27" s="46"/>
      <c r="M27" s="46"/>
      <c r="N27" s="46"/>
      <c r="O27" s="46"/>
      <c r="P27" s="24"/>
      <c r="Q27" s="46"/>
    </row>
    <row r="28" spans="1:17" x14ac:dyDescent="0.2">
      <c r="A28" s="44">
        <v>2</v>
      </c>
      <c r="B28" s="22" t="str">
        <f t="shared" si="6"/>
        <v/>
      </c>
      <c r="C28" s="22" t="str">
        <f t="shared" si="6"/>
        <v/>
      </c>
      <c r="D28" s="22">
        <f t="shared" ca="1" si="6"/>
        <v>108.97984711421685</v>
      </c>
      <c r="E28" s="22">
        <f t="shared" ca="1" si="6"/>
        <v>112.4884404687031</v>
      </c>
      <c r="F28" s="22">
        <f t="shared" ca="1" si="6"/>
        <v>113.82894147287107</v>
      </c>
      <c r="G28" s="22">
        <f t="shared" ca="1" si="6"/>
        <v>112.96311463421769</v>
      </c>
      <c r="H28" s="45">
        <v>110</v>
      </c>
      <c r="I28" s="46"/>
      <c r="J28" s="46"/>
      <c r="K28" s="46"/>
      <c r="L28" s="46"/>
      <c r="M28" s="46"/>
      <c r="N28" s="46"/>
      <c r="O28" s="46"/>
      <c r="P28" s="24"/>
      <c r="Q28" s="46"/>
    </row>
    <row r="29" spans="1:17" x14ac:dyDescent="0.2">
      <c r="A29" s="44">
        <v>1</v>
      </c>
      <c r="B29" s="22" t="str">
        <f t="shared" si="6"/>
        <v/>
      </c>
      <c r="C29" s="22">
        <f t="shared" ca="1" si="6"/>
        <v>115.82977130637603</v>
      </c>
      <c r="D29" s="22">
        <f t="shared" ca="1" si="6"/>
        <v>118.55416119449161</v>
      </c>
      <c r="E29" s="22">
        <f t="shared" ca="1" si="6"/>
        <v>119.27469368153648</v>
      </c>
      <c r="F29" s="22">
        <f t="shared" ca="1" si="6"/>
        <v>117.99732117250858</v>
      </c>
      <c r="G29" s="22">
        <f t="shared" ca="1" si="6"/>
        <v>114.84103478101328</v>
      </c>
      <c r="H29" s="45">
        <v>110</v>
      </c>
      <c r="I29" s="46"/>
      <c r="J29" s="46"/>
      <c r="K29" s="46"/>
      <c r="L29" s="46"/>
      <c r="M29" s="46"/>
      <c r="N29" s="46"/>
      <c r="O29" s="46"/>
      <c r="P29" s="24"/>
      <c r="Q29" s="46"/>
    </row>
    <row r="30" spans="1:17" x14ac:dyDescent="0.2">
      <c r="A30" s="44">
        <v>0</v>
      </c>
      <c r="B30" s="22">
        <f t="shared" ca="1" si="6"/>
        <v>124.13712572733934</v>
      </c>
      <c r="C30" s="22">
        <f t="shared" ca="1" si="6"/>
        <v>126.14093523558337</v>
      </c>
      <c r="D30" s="22">
        <f t="shared" ca="1" si="6"/>
        <v>126.27093028211813</v>
      </c>
      <c r="E30" s="22">
        <f t="shared" ca="1" si="6"/>
        <v>124.56870130612165</v>
      </c>
      <c r="F30" s="22">
        <f t="shared" ca="1" si="6"/>
        <v>121.16255142999428</v>
      </c>
      <c r="G30" s="47">
        <f t="shared" ca="1" si="6"/>
        <v>116.23611807816158</v>
      </c>
      <c r="H30" s="45">
        <v>110</v>
      </c>
      <c r="I30" s="46"/>
      <c r="J30" s="46"/>
      <c r="K30" s="46"/>
      <c r="L30" s="46"/>
      <c r="M30" s="46"/>
      <c r="N30" s="46"/>
      <c r="O30" s="46"/>
      <c r="P30" s="24"/>
      <c r="Q30" s="46"/>
    </row>
    <row r="31" spans="1:17" x14ac:dyDescent="0.2">
      <c r="A31" s="44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24"/>
      <c r="Q31" s="46"/>
    </row>
    <row r="32" spans="1:17" ht="13.5" thickBot="1" x14ac:dyDescent="0.25">
      <c r="A32" s="44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24"/>
      <c r="Q32" s="46"/>
    </row>
    <row r="33" spans="1:16" ht="13.5" thickBot="1" x14ac:dyDescent="0.25">
      <c r="A33" s="108" t="s">
        <v>9</v>
      </c>
      <c r="B33" s="109"/>
      <c r="C33" s="48"/>
      <c r="D33" s="46"/>
      <c r="E33" s="46"/>
      <c r="F33" s="46"/>
      <c r="G33" s="46"/>
      <c r="H33" s="46"/>
      <c r="I33" s="46"/>
      <c r="J33" s="108" t="s">
        <v>11</v>
      </c>
      <c r="K33" s="109"/>
      <c r="L33" s="48"/>
      <c r="M33" s="46"/>
      <c r="N33" s="46"/>
      <c r="O33" s="46"/>
      <c r="P33" s="24"/>
    </row>
    <row r="34" spans="1:16" x14ac:dyDescent="0.2">
      <c r="A34" s="38" t="s">
        <v>10</v>
      </c>
      <c r="B34" s="39">
        <v>0.1</v>
      </c>
      <c r="C34" s="46"/>
      <c r="D34" s="46"/>
      <c r="E34" s="46"/>
      <c r="F34" s="46"/>
      <c r="G34" s="46"/>
      <c r="H34" s="46"/>
      <c r="I34" s="46"/>
      <c r="J34" s="38" t="s">
        <v>12</v>
      </c>
      <c r="K34" s="39">
        <v>0.1</v>
      </c>
      <c r="L34" s="46"/>
      <c r="M34" s="46"/>
      <c r="N34" s="46"/>
      <c r="O34" s="46"/>
      <c r="P34" s="24"/>
    </row>
    <row r="35" spans="1:16" ht="13.5" thickBot="1" x14ac:dyDescent="0.25">
      <c r="A35" s="36" t="s">
        <v>37</v>
      </c>
      <c r="B35" s="37">
        <v>4</v>
      </c>
      <c r="C35" s="46"/>
      <c r="D35" s="46"/>
      <c r="E35" s="46"/>
      <c r="F35" s="46"/>
      <c r="G35" s="46"/>
      <c r="H35" s="46"/>
      <c r="I35" s="46"/>
      <c r="J35" s="36" t="s">
        <v>37</v>
      </c>
      <c r="K35" s="37">
        <v>4</v>
      </c>
      <c r="L35" s="46"/>
      <c r="M35" s="46"/>
      <c r="N35" s="46"/>
      <c r="O35" s="46"/>
      <c r="P35" s="24"/>
    </row>
    <row r="36" spans="1:16" x14ac:dyDescent="0.2">
      <c r="A36" s="44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24"/>
    </row>
    <row r="37" spans="1:16" x14ac:dyDescent="0.2">
      <c r="A37" s="44"/>
      <c r="B37" s="46">
        <v>0</v>
      </c>
      <c r="C37" s="46">
        <v>1</v>
      </c>
      <c r="D37" s="46">
        <v>2</v>
      </c>
      <c r="E37" s="46">
        <v>3</v>
      </c>
      <c r="F37" s="46">
        <v>4</v>
      </c>
      <c r="G37" s="46"/>
      <c r="H37" s="46"/>
      <c r="I37" s="46"/>
      <c r="J37" s="46"/>
      <c r="K37" s="46">
        <v>0</v>
      </c>
      <c r="L37" s="46">
        <v>1</v>
      </c>
      <c r="M37" s="46">
        <v>2</v>
      </c>
      <c r="N37" s="46">
        <v>3</v>
      </c>
      <c r="O37" s="46">
        <v>4</v>
      </c>
      <c r="P37" s="24"/>
    </row>
    <row r="38" spans="1:16" x14ac:dyDescent="0.2">
      <c r="A38" s="44">
        <v>4</v>
      </c>
      <c r="B38" s="22" t="str">
        <f t="shared" ref="B38:E42" si="7">IF($A38 &lt;=B$37,  ( $B$5 *C37   +   $B$6*C38  )/(1+B12),"")</f>
        <v/>
      </c>
      <c r="C38" s="22" t="str">
        <f t="shared" si="7"/>
        <v/>
      </c>
      <c r="D38" s="22" t="str">
        <f t="shared" si="7"/>
        <v/>
      </c>
      <c r="E38" s="22" t="str">
        <f t="shared" si="7"/>
        <v/>
      </c>
      <c r="F38" s="22">
        <f ca="1">IF($A38 &lt;=F$37,  F26-100*$B$34,"")</f>
        <v>91.655361806237025</v>
      </c>
      <c r="G38" s="45"/>
      <c r="H38" s="45"/>
      <c r="I38" s="46"/>
      <c r="J38" s="46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 x14ac:dyDescent="0.2">
      <c r="A39" s="44">
        <v>3</v>
      </c>
      <c r="B39" s="22" t="str">
        <f t="shared" si="7"/>
        <v/>
      </c>
      <c r="C39" s="22" t="str">
        <f t="shared" si="7"/>
        <v/>
      </c>
      <c r="D39" s="22" t="str">
        <f t="shared" si="7"/>
        <v/>
      </c>
      <c r="E39" s="22">
        <f t="shared" ca="1" si="7"/>
        <v>85.078926142597311</v>
      </c>
      <c r="F39" s="22">
        <f ca="1">IF($A39 &lt;=F$37,  F27-100*$B$34,"")</f>
        <v>98.442863793628831</v>
      </c>
      <c r="G39" s="45"/>
      <c r="H39" s="45"/>
      <c r="I39" s="46"/>
      <c r="J39" s="46">
        <v>3</v>
      </c>
      <c r="K39" s="22" t="str">
        <f t="shared" ref="K39:N42" si="8">IF($A39 &lt;=K$37,  ( $B$5 *L38   +   $B$6*L39  ),"")</f>
        <v/>
      </c>
      <c r="L39" s="22" t="str">
        <f t="shared" si="8"/>
        <v/>
      </c>
      <c r="M39" s="22" t="str">
        <f t="shared" si="8"/>
        <v/>
      </c>
      <c r="N39" s="22">
        <f t="shared" ca="1" si="8"/>
        <v>95.049112799932928</v>
      </c>
      <c r="O39" s="22">
        <f ca="1">IF($J39 &lt;=O$37, F27-100*$K$34,"")</f>
        <v>98.442863793628831</v>
      </c>
      <c r="P39" s="24"/>
    </row>
    <row r="40" spans="1:16" x14ac:dyDescent="0.2">
      <c r="A40" s="44">
        <v>2</v>
      </c>
      <c r="B40" s="22" t="str">
        <f t="shared" si="7"/>
        <v/>
      </c>
      <c r="C40" s="22" t="str">
        <f t="shared" si="7"/>
        <v/>
      </c>
      <c r="D40" s="22">
        <f t="shared" ca="1" si="7"/>
        <v>81.529355242975697</v>
      </c>
      <c r="E40" s="22">
        <f t="shared" ca="1" si="7"/>
        <v>93.266538451412046</v>
      </c>
      <c r="F40" s="22">
        <f ca="1">IF($A40 &lt;=F$37,  F28-100*$B$34,"")</f>
        <v>103.82894147287107</v>
      </c>
      <c r="G40" s="45"/>
      <c r="H40" s="45"/>
      <c r="I40" s="46"/>
      <c r="J40" s="46">
        <v>2</v>
      </c>
      <c r="K40" s="22" t="str">
        <f t="shared" si="8"/>
        <v/>
      </c>
      <c r="L40" s="22" t="str">
        <f t="shared" si="8"/>
        <v/>
      </c>
      <c r="M40" s="22">
        <f t="shared" ca="1" si="8"/>
        <v>98.092507716591427</v>
      </c>
      <c r="N40" s="22">
        <f t="shared" ca="1" si="8"/>
        <v>101.13590263324994</v>
      </c>
      <c r="O40" s="22">
        <f ca="1">IF($J40 &lt;=O$37, F28-100*$K$34,"")</f>
        <v>103.82894147287107</v>
      </c>
      <c r="P40" s="24"/>
    </row>
    <row r="41" spans="1:16" x14ac:dyDescent="0.2">
      <c r="A41" s="44">
        <v>1</v>
      </c>
      <c r="B41" s="22" t="str">
        <f t="shared" si="7"/>
        <v/>
      </c>
      <c r="C41" s="22">
        <f t="shared" ca="1" si="7"/>
        <v>79.99109276539005</v>
      </c>
      <c r="D41" s="22">
        <f t="shared" ca="1" si="7"/>
        <v>90.451494202612892</v>
      </c>
      <c r="E41" s="22">
        <f t="shared" ca="1" si="7"/>
        <v>99.847401671166452</v>
      </c>
      <c r="F41" s="22">
        <f ca="1">IF($A41 &lt;=F$37,  F29-100*$B$34,"")</f>
        <v>107.99732117250858</v>
      </c>
      <c r="G41" s="45"/>
      <c r="H41" s="45"/>
      <c r="I41" s="46"/>
      <c r="J41" s="46">
        <v>1</v>
      </c>
      <c r="K41" s="22" t="str">
        <f t="shared" si="8"/>
        <v/>
      </c>
      <c r="L41" s="22">
        <f t="shared" ca="1" si="8"/>
        <v>100.80851234728065</v>
      </c>
      <c r="M41" s="22">
        <f t="shared" ca="1" si="8"/>
        <v>103.52451697796988</v>
      </c>
      <c r="N41" s="22">
        <f t="shared" ca="1" si="8"/>
        <v>105.91313132268982</v>
      </c>
      <c r="O41" s="22">
        <f ca="1">IF($J41 &lt;=O$37, F29-100*$K$34,"")</f>
        <v>107.99732117250858</v>
      </c>
      <c r="P41" s="24"/>
    </row>
    <row r="42" spans="1:16" x14ac:dyDescent="0.2">
      <c r="A42" s="44">
        <v>0</v>
      </c>
      <c r="B42" s="22">
        <f t="shared" ca="1" si="7"/>
        <v>79.82696286654145</v>
      </c>
      <c r="C42" s="22">
        <f t="shared" ca="1" si="7"/>
        <v>89.242068511677829</v>
      </c>
      <c r="D42" s="22">
        <f t="shared" ca="1" si="7"/>
        <v>97.67078622000399</v>
      </c>
      <c r="E42" s="47">
        <f t="shared" ca="1" si="7"/>
        <v>104.98777118942591</v>
      </c>
      <c r="F42" s="22">
        <f ca="1">IF($A42 &lt;=F$37,  F30-100*$B$34,"")</f>
        <v>111.16255142999428</v>
      </c>
      <c r="G42" s="23"/>
      <c r="H42" s="45"/>
      <c r="I42" s="46"/>
      <c r="J42" s="46">
        <v>0</v>
      </c>
      <c r="K42" s="22">
        <f t="shared" ca="1" si="8"/>
        <v>103.22201887112544</v>
      </c>
      <c r="L42" s="22">
        <f t="shared" ca="1" si="8"/>
        <v>105.63552539497024</v>
      </c>
      <c r="M42" s="22">
        <f t="shared" ca="1" si="8"/>
        <v>107.74653381197062</v>
      </c>
      <c r="N42" s="23">
        <f t="shared" ca="1" si="8"/>
        <v>109.57993630125142</v>
      </c>
      <c r="O42" s="22">
        <f ca="1">IF($J42 &lt;=O$37, F30-100*$K$34,"")</f>
        <v>111.16255142999428</v>
      </c>
      <c r="P42" s="24"/>
    </row>
    <row r="43" spans="1:16" ht="13.5" thickBot="1" x14ac:dyDescent="0.25">
      <c r="A43" s="44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24"/>
    </row>
    <row r="44" spans="1:16" ht="13.5" thickBot="1" x14ac:dyDescent="0.25">
      <c r="A44" s="110" t="s">
        <v>36</v>
      </c>
      <c r="B44" s="111"/>
      <c r="C44" s="35">
        <f ca="1">100*B42/K16</f>
        <v>103.3790454456683</v>
      </c>
      <c r="D44" s="50"/>
      <c r="E44" s="50"/>
      <c r="F44" s="50"/>
      <c r="G44" s="50"/>
      <c r="H44" s="50"/>
      <c r="I44" s="50"/>
      <c r="J44" s="111" t="s">
        <v>44</v>
      </c>
      <c r="K44" s="111"/>
      <c r="L44" s="35">
        <f ca="1">K42</f>
        <v>103.22201887112544</v>
      </c>
      <c r="M44" s="50"/>
      <c r="N44" s="50"/>
      <c r="O44" s="50"/>
      <c r="P44" s="52"/>
    </row>
    <row r="47" spans="1:16" x14ac:dyDescent="0.2">
      <c r="B47" s="6"/>
      <c r="C47" s="6"/>
      <c r="D47" s="6"/>
      <c r="E47" s="6"/>
      <c r="F47" s="6"/>
      <c r="G47" s="6"/>
    </row>
    <row r="48" spans="1:16" x14ac:dyDescent="0.2">
      <c r="B48" s="6" t="s">
        <v>7</v>
      </c>
      <c r="C48" s="3"/>
      <c r="D48" s="6"/>
      <c r="E48" s="6"/>
      <c r="F48" s="6"/>
      <c r="G48" s="6"/>
    </row>
    <row r="51" spans="1:1" x14ac:dyDescent="0.2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zoomScale="130" zoomScaleNormal="130" zoomScalePageLayoutView="190" workbookViewId="0">
      <selection activeCell="B29" sqref="B29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02" t="s">
        <v>35</v>
      </c>
      <c r="B1" s="101"/>
      <c r="E1" s="1"/>
    </row>
    <row r="2" spans="1:9" x14ac:dyDescent="0.2">
      <c r="A2" s="25" t="s">
        <v>2</v>
      </c>
      <c r="B2" s="34">
        <v>0.06</v>
      </c>
    </row>
    <row r="3" spans="1:9" x14ac:dyDescent="0.2">
      <c r="A3" s="26" t="s">
        <v>3</v>
      </c>
      <c r="B3" s="30">
        <v>1.25</v>
      </c>
    </row>
    <row r="4" spans="1:9" x14ac:dyDescent="0.2">
      <c r="A4" s="26" t="s">
        <v>4</v>
      </c>
      <c r="B4" s="31">
        <v>0.9</v>
      </c>
    </row>
    <row r="5" spans="1:9" x14ac:dyDescent="0.2">
      <c r="A5" s="26" t="s">
        <v>5</v>
      </c>
      <c r="B5" s="32">
        <v>0.5</v>
      </c>
      <c r="F5" s="1"/>
    </row>
    <row r="6" spans="1:9" ht="13.5" thickBot="1" x14ac:dyDescent="0.25">
      <c r="A6" s="27" t="s">
        <v>6</v>
      </c>
      <c r="B6" s="33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03" t="s">
        <v>32</v>
      </c>
      <c r="B9" s="104"/>
      <c r="C9" s="53"/>
      <c r="D9" s="53"/>
      <c r="E9" s="53"/>
      <c r="F9" s="53"/>
      <c r="G9" s="53"/>
      <c r="H9" s="43"/>
    </row>
    <row r="10" spans="1:9" x14ac:dyDescent="0.2">
      <c r="A10" s="54"/>
      <c r="B10" s="55">
        <v>0</v>
      </c>
      <c r="C10" s="55">
        <v>1</v>
      </c>
      <c r="D10" s="55">
        <v>2</v>
      </c>
      <c r="E10" s="55">
        <v>3</v>
      </c>
      <c r="F10" s="55">
        <v>4</v>
      </c>
      <c r="G10" s="55">
        <v>5</v>
      </c>
      <c r="H10" s="24"/>
    </row>
    <row r="11" spans="1:9" x14ac:dyDescent="0.2">
      <c r="A11" s="56">
        <v>5</v>
      </c>
      <c r="B11" s="57"/>
      <c r="C11" s="58" t="str">
        <f t="shared" ref="C11:G16" ca="1" si="0">IF($A11 &lt; C$10, $B$4*OFFSET(C11,0,-1),IF($A11=C$10,$B$3*OFFSET(C11,1,-1),""))</f>
        <v/>
      </c>
      <c r="D11" s="58" t="str">
        <f t="shared" ca="1" si="0"/>
        <v/>
      </c>
      <c r="E11" s="58" t="str">
        <f t="shared" ca="1" si="0"/>
        <v/>
      </c>
      <c r="F11" s="58" t="str">
        <f t="shared" ca="1" si="0"/>
        <v/>
      </c>
      <c r="G11" s="58">
        <f t="shared" ca="1" si="0"/>
        <v>0.18310546875</v>
      </c>
      <c r="H11" s="59"/>
      <c r="I11" s="7"/>
    </row>
    <row r="12" spans="1:9" x14ac:dyDescent="0.2">
      <c r="A12" s="56">
        <v>4</v>
      </c>
      <c r="B12" s="58"/>
      <c r="C12" s="58" t="str">
        <f t="shared" ca="1" si="0"/>
        <v/>
      </c>
      <c r="D12" s="58" t="str">
        <f t="shared" ca="1" si="0"/>
        <v/>
      </c>
      <c r="E12" s="58" t="str">
        <f t="shared" ca="1" si="0"/>
        <v/>
      </c>
      <c r="F12" s="58">
        <f t="shared" ca="1" si="0"/>
        <v>0.146484375</v>
      </c>
      <c r="G12" s="58">
        <f t="shared" ca="1" si="0"/>
        <v>0.1318359375</v>
      </c>
      <c r="H12" s="59"/>
      <c r="I12" s="7"/>
    </row>
    <row r="13" spans="1:9" x14ac:dyDescent="0.2">
      <c r="A13" s="56">
        <v>3</v>
      </c>
      <c r="B13" s="58"/>
      <c r="C13" s="58" t="str">
        <f t="shared" ca="1" si="0"/>
        <v/>
      </c>
      <c r="D13" s="58" t="str">
        <f t="shared" ca="1" si="0"/>
        <v/>
      </c>
      <c r="E13" s="58">
        <f t="shared" ca="1" si="0"/>
        <v>0.1171875</v>
      </c>
      <c r="F13" s="58">
        <f t="shared" ca="1" si="0"/>
        <v>0.10546875</v>
      </c>
      <c r="G13" s="58">
        <f t="shared" ca="1" si="0"/>
        <v>9.4921875000000003E-2</v>
      </c>
      <c r="H13" s="59"/>
      <c r="I13" s="7"/>
    </row>
    <row r="14" spans="1:9" x14ac:dyDescent="0.2">
      <c r="A14" s="56">
        <v>2</v>
      </c>
      <c r="B14" s="58"/>
      <c r="C14" s="58" t="str">
        <f t="shared" ca="1" si="0"/>
        <v/>
      </c>
      <c r="D14" s="58">
        <f t="shared" ca="1" si="0"/>
        <v>9.375E-2</v>
      </c>
      <c r="E14" s="58">
        <f t="shared" ca="1" si="0"/>
        <v>8.4375000000000006E-2</v>
      </c>
      <c r="F14" s="58">
        <f t="shared" ca="1" si="0"/>
        <v>7.5937500000000005E-2</v>
      </c>
      <c r="G14" s="58">
        <f t="shared" ca="1" si="0"/>
        <v>6.8343750000000009E-2</v>
      </c>
      <c r="H14" s="59"/>
      <c r="I14" s="7"/>
    </row>
    <row r="15" spans="1:9" x14ac:dyDescent="0.2">
      <c r="A15" s="56">
        <v>1</v>
      </c>
      <c r="B15" s="58"/>
      <c r="C15" s="58">
        <f t="shared" ca="1" si="0"/>
        <v>7.4999999999999997E-2</v>
      </c>
      <c r="D15" s="58">
        <f t="shared" ca="1" si="0"/>
        <v>6.7500000000000004E-2</v>
      </c>
      <c r="E15" s="58">
        <f t="shared" ca="1" si="0"/>
        <v>6.0750000000000005E-2</v>
      </c>
      <c r="F15" s="58">
        <f t="shared" ca="1" si="0"/>
        <v>5.4675000000000008E-2</v>
      </c>
      <c r="G15" s="58">
        <f t="shared" ca="1" si="0"/>
        <v>4.9207500000000008E-2</v>
      </c>
      <c r="H15" s="59"/>
      <c r="I15" s="7"/>
    </row>
    <row r="16" spans="1:9" x14ac:dyDescent="0.2">
      <c r="A16" s="56">
        <v>0</v>
      </c>
      <c r="B16" s="58">
        <f>$B$2</f>
        <v>0.06</v>
      </c>
      <c r="C16" s="57">
        <f t="shared" ca="1" si="0"/>
        <v>5.3999999999999999E-2</v>
      </c>
      <c r="D16" s="58">
        <f t="shared" ca="1" si="0"/>
        <v>4.8599999999999997E-2</v>
      </c>
      <c r="E16" s="58">
        <f t="shared" ca="1" si="0"/>
        <v>4.3740000000000001E-2</v>
      </c>
      <c r="F16" s="58">
        <f t="shared" ca="1" si="0"/>
        <v>3.9366000000000005E-2</v>
      </c>
      <c r="G16" s="58">
        <f t="shared" ca="1" si="0"/>
        <v>3.5429400000000007E-2</v>
      </c>
      <c r="H16" s="59"/>
      <c r="I16" s="7"/>
    </row>
    <row r="17" spans="1:17" ht="13.5" thickBot="1" x14ac:dyDescent="0.25">
      <c r="A17" s="49"/>
      <c r="B17" s="50"/>
      <c r="C17" s="60"/>
      <c r="D17" s="60"/>
      <c r="E17" s="60"/>
      <c r="F17" s="60"/>
      <c r="G17" s="60"/>
      <c r="H17" s="61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14" t="s">
        <v>22</v>
      </c>
      <c r="B20" s="115"/>
      <c r="C20" s="96">
        <v>0.02</v>
      </c>
      <c r="D20" s="2"/>
      <c r="E20" s="5"/>
    </row>
    <row r="21" spans="1:17" ht="13.5" thickBot="1" x14ac:dyDescent="0.25">
      <c r="A21" s="114" t="s">
        <v>48</v>
      </c>
      <c r="B21" s="116"/>
      <c r="C21" s="117"/>
      <c r="D21" s="40"/>
      <c r="E21" s="41"/>
      <c r="F21" s="42"/>
      <c r="G21" s="42"/>
      <c r="H21" s="43"/>
      <c r="Q21" s="46"/>
    </row>
    <row r="22" spans="1:17" x14ac:dyDescent="0.2">
      <c r="A22" s="44"/>
      <c r="B22" s="45"/>
      <c r="C22" s="45"/>
      <c r="D22" s="23"/>
      <c r="E22" s="45"/>
      <c r="F22" s="46"/>
      <c r="G22" s="46"/>
      <c r="H22" s="24"/>
      <c r="Q22" s="46"/>
    </row>
    <row r="23" spans="1:17" x14ac:dyDescent="0.2">
      <c r="A23" s="44"/>
      <c r="B23" s="46">
        <v>0</v>
      </c>
      <c r="C23" s="46">
        <v>1</v>
      </c>
      <c r="D23" s="46">
        <v>2</v>
      </c>
      <c r="E23" s="46">
        <v>3</v>
      </c>
      <c r="F23" s="46">
        <v>4</v>
      </c>
      <c r="G23" s="46">
        <v>5</v>
      </c>
      <c r="H23" s="24"/>
      <c r="Q23" s="46"/>
    </row>
    <row r="24" spans="1:17" x14ac:dyDescent="0.2">
      <c r="A24" s="44">
        <v>5</v>
      </c>
      <c r="B24" s="100" t="str">
        <f t="shared" ref="B24:E28" si="1">IF($A24 &lt;=B$23,  ($B$5*C23 + $B$6*C24 )/(1+B11 ),"")</f>
        <v/>
      </c>
      <c r="C24" s="100" t="str">
        <f t="shared" si="1"/>
        <v/>
      </c>
      <c r="D24" s="100" t="str">
        <f t="shared" si="1"/>
        <v/>
      </c>
      <c r="E24" s="100" t="str">
        <f t="shared" si="1"/>
        <v/>
      </c>
      <c r="F24" s="100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94"/>
      <c r="Q24" s="46"/>
    </row>
    <row r="25" spans="1:17" x14ac:dyDescent="0.2">
      <c r="A25" s="44">
        <v>4</v>
      </c>
      <c r="B25" s="100" t="str">
        <f t="shared" si="1"/>
        <v/>
      </c>
      <c r="C25" s="100" t="str">
        <f t="shared" si="1"/>
        <v/>
      </c>
      <c r="D25" s="100" t="str">
        <f t="shared" si="1"/>
        <v/>
      </c>
      <c r="E25" s="100" t="str">
        <f t="shared" si="1"/>
        <v/>
      </c>
      <c r="F25" s="100">
        <f t="shared" ca="1" si="2"/>
        <v>0.10321617890868268</v>
      </c>
      <c r="G25" s="21">
        <f t="shared" ca="1" si="3"/>
        <v>9.8809318377911987E-2</v>
      </c>
      <c r="H25" s="94"/>
      <c r="Q25" s="46"/>
    </row>
    <row r="26" spans="1:17" x14ac:dyDescent="0.2">
      <c r="A26" s="44">
        <v>3</v>
      </c>
      <c r="B26" s="100" t="str">
        <f t="shared" si="1"/>
        <v/>
      </c>
      <c r="C26" s="100" t="str">
        <f t="shared" si="1"/>
        <v/>
      </c>
      <c r="D26" s="100" t="str">
        <f t="shared" si="1"/>
        <v/>
      </c>
      <c r="E26" s="100">
        <f t="shared" ca="1" si="1"/>
        <v>8.0047660622954347E-2</v>
      </c>
      <c r="F26" s="100">
        <f t="shared" ca="1" si="2"/>
        <v>7.5640312795730941E-2</v>
      </c>
      <c r="G26" s="21">
        <f t="shared" ca="1" si="3"/>
        <v>6.8426685693899383E-2</v>
      </c>
      <c r="H26" s="94"/>
      <c r="Q26" s="46"/>
    </row>
    <row r="27" spans="1:17" x14ac:dyDescent="0.2">
      <c r="A27" s="44">
        <v>2</v>
      </c>
      <c r="B27" s="100" t="str">
        <f t="shared" si="1"/>
        <v/>
      </c>
      <c r="C27" s="100" t="str">
        <f t="shared" si="1"/>
        <v/>
      </c>
      <c r="D27" s="100">
        <f t="shared" ca="1" si="1"/>
        <v>6.3672438860078243E-2</v>
      </c>
      <c r="E27" s="100">
        <f t="shared" ca="1" si="1"/>
        <v>5.9235799383466806E-2</v>
      </c>
      <c r="F27" s="100">
        <f t="shared" ca="1" si="2"/>
        <v>5.2827327117162703E-2</v>
      </c>
      <c r="G27" s="21">
        <f t="shared" ca="1" si="3"/>
        <v>4.5251118846345112E-2</v>
      </c>
      <c r="H27" s="94"/>
      <c r="Q27" s="46"/>
    </row>
    <row r="28" spans="1:17" x14ac:dyDescent="0.2">
      <c r="A28" s="44">
        <v>1</v>
      </c>
      <c r="B28" s="100" t="str">
        <f t="shared" si="1"/>
        <v/>
      </c>
      <c r="C28" s="100">
        <f t="shared" ca="1" si="1"/>
        <v>5.1502670054143648E-2</v>
      </c>
      <c r="D28" s="100">
        <f t="shared" ca="1" si="1"/>
        <v>4.7058301756330592E-2</v>
      </c>
      <c r="E28" s="100">
        <f t="shared" ca="1" si="1"/>
        <v>4.1233674866299003E-2</v>
      </c>
      <c r="F28" s="100">
        <f t="shared" ca="1" si="2"/>
        <v>3.4649914111690626E-2</v>
      </c>
      <c r="G28" s="21">
        <f t="shared" ca="1" si="3"/>
        <v>2.7837677485149512E-2</v>
      </c>
      <c r="H28" s="94"/>
      <c r="Q28" s="46"/>
    </row>
    <row r="29" spans="1:17" x14ac:dyDescent="0.2">
      <c r="A29" s="44">
        <v>0</v>
      </c>
      <c r="B29" s="100">
        <f t="shared" ref="B29:E29" ca="1" si="4">IF($A29 &lt;=B$23,  ($B$5*C28 + $B$6*C29 )/(1+B16 ),"")</f>
        <v>4.2045224917924694E-2</v>
      </c>
      <c r="C29" s="100">
        <f t="shared" ca="1" si="4"/>
        <v>3.7633206771856706E-2</v>
      </c>
      <c r="D29" s="100">
        <f t="shared" ca="1" si="4"/>
        <v>3.2272498118743338E-2</v>
      </c>
      <c r="E29" s="100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94"/>
      <c r="Q29" s="46"/>
    </row>
    <row r="30" spans="1:17" ht="13.5" thickBot="1" x14ac:dyDescent="0.25">
      <c r="A30" s="49"/>
      <c r="B30" s="50"/>
      <c r="C30" s="50"/>
      <c r="D30" s="50"/>
      <c r="E30" s="50"/>
      <c r="F30" s="50"/>
      <c r="G30" s="50"/>
      <c r="H30" s="52"/>
      <c r="Q30" s="46"/>
    </row>
    <row r="31" spans="1:17" x14ac:dyDescent="0.2">
      <c r="A31" s="44"/>
      <c r="B31" s="46"/>
      <c r="C31" s="46"/>
      <c r="D31" s="46"/>
      <c r="E31" s="46"/>
      <c r="F31" s="46"/>
      <c r="G31" s="46"/>
      <c r="H31" s="46"/>
      <c r="Q31" s="46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42"/>
  <sheetViews>
    <sheetView showGridLines="0" topLeftCell="A3" zoomScale="115" zoomScaleNormal="115" zoomScalePageLayoutView="190" workbookViewId="0">
      <selection activeCell="B41" sqref="B41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02" t="s">
        <v>35</v>
      </c>
      <c r="B1" s="101"/>
      <c r="E1" s="1"/>
    </row>
    <row r="2" spans="1:9" x14ac:dyDescent="0.2">
      <c r="A2" s="25" t="s">
        <v>2</v>
      </c>
      <c r="B2" s="34">
        <v>0.06</v>
      </c>
    </row>
    <row r="3" spans="1:9" x14ac:dyDescent="0.2">
      <c r="A3" s="26" t="s">
        <v>3</v>
      </c>
      <c r="B3" s="30">
        <v>1.25</v>
      </c>
    </row>
    <row r="4" spans="1:9" x14ac:dyDescent="0.2">
      <c r="A4" s="26" t="s">
        <v>4</v>
      </c>
      <c r="B4" s="31">
        <v>0.9</v>
      </c>
    </row>
    <row r="5" spans="1:9" x14ac:dyDescent="0.2">
      <c r="A5" s="26" t="s">
        <v>5</v>
      </c>
      <c r="B5" s="32">
        <v>0.5</v>
      </c>
      <c r="F5" s="1"/>
    </row>
    <row r="6" spans="1:9" ht="13.5" thickBot="1" x14ac:dyDescent="0.25">
      <c r="A6" s="27" t="s">
        <v>6</v>
      </c>
      <c r="B6" s="33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03" t="s">
        <v>32</v>
      </c>
      <c r="B9" s="104"/>
      <c r="C9" s="53"/>
      <c r="D9" s="53"/>
      <c r="E9" s="53"/>
      <c r="F9" s="53"/>
      <c r="G9" s="53"/>
      <c r="H9" s="43"/>
    </row>
    <row r="10" spans="1:9" x14ac:dyDescent="0.2">
      <c r="A10" s="54"/>
      <c r="B10" s="55">
        <v>0</v>
      </c>
      <c r="C10" s="55">
        <v>1</v>
      </c>
      <c r="D10" s="55">
        <v>2</v>
      </c>
      <c r="E10" s="55">
        <v>3</v>
      </c>
      <c r="F10" s="55">
        <v>4</v>
      </c>
      <c r="G10" s="55">
        <v>5</v>
      </c>
      <c r="H10" s="24"/>
    </row>
    <row r="11" spans="1:9" x14ac:dyDescent="0.2">
      <c r="A11" s="56">
        <v>5</v>
      </c>
      <c r="B11" s="57"/>
      <c r="C11" s="58" t="str">
        <f t="shared" ref="C11:G16" ca="1" si="0">IF($A11 &lt; C$10, $B$4*OFFSET(C11,0,-1),IF($A11=C$10,$B$3*OFFSET(C11,1,-1),""))</f>
        <v/>
      </c>
      <c r="D11" s="58" t="str">
        <f t="shared" ca="1" si="0"/>
        <v/>
      </c>
      <c r="E11" s="58" t="str">
        <f t="shared" ca="1" si="0"/>
        <v/>
      </c>
      <c r="F11" s="58" t="str">
        <f t="shared" ca="1" si="0"/>
        <v/>
      </c>
      <c r="G11" s="58">
        <f t="shared" ca="1" si="0"/>
        <v>0.18310546875</v>
      </c>
      <c r="H11" s="59"/>
      <c r="I11" s="7"/>
    </row>
    <row r="12" spans="1:9" x14ac:dyDescent="0.2">
      <c r="A12" s="56">
        <v>4</v>
      </c>
      <c r="B12" s="58"/>
      <c r="C12" s="58" t="str">
        <f t="shared" ca="1" si="0"/>
        <v/>
      </c>
      <c r="D12" s="58" t="str">
        <f t="shared" ca="1" si="0"/>
        <v/>
      </c>
      <c r="E12" s="58" t="str">
        <f t="shared" ca="1" si="0"/>
        <v/>
      </c>
      <c r="F12" s="58">
        <f t="shared" ca="1" si="0"/>
        <v>0.146484375</v>
      </c>
      <c r="G12" s="58">
        <f t="shared" ca="1" si="0"/>
        <v>0.1318359375</v>
      </c>
      <c r="H12" s="59"/>
      <c r="I12" s="7"/>
    </row>
    <row r="13" spans="1:9" x14ac:dyDescent="0.2">
      <c r="A13" s="56">
        <v>3</v>
      </c>
      <c r="B13" s="58"/>
      <c r="C13" s="58" t="str">
        <f t="shared" ca="1" si="0"/>
        <v/>
      </c>
      <c r="D13" s="58" t="str">
        <f t="shared" ca="1" si="0"/>
        <v/>
      </c>
      <c r="E13" s="58">
        <f t="shared" ca="1" si="0"/>
        <v>0.1171875</v>
      </c>
      <c r="F13" s="58">
        <f t="shared" ca="1" si="0"/>
        <v>0.10546875</v>
      </c>
      <c r="G13" s="58">
        <f t="shared" ca="1" si="0"/>
        <v>9.4921875000000003E-2</v>
      </c>
      <c r="H13" s="59"/>
      <c r="I13" s="7"/>
    </row>
    <row r="14" spans="1:9" x14ac:dyDescent="0.2">
      <c r="A14" s="56">
        <v>2</v>
      </c>
      <c r="B14" s="58"/>
      <c r="C14" s="58" t="str">
        <f t="shared" ca="1" si="0"/>
        <v/>
      </c>
      <c r="D14" s="58">
        <f t="shared" ca="1" si="0"/>
        <v>9.375E-2</v>
      </c>
      <c r="E14" s="58">
        <f t="shared" ca="1" si="0"/>
        <v>8.4375000000000006E-2</v>
      </c>
      <c r="F14" s="58">
        <f t="shared" ca="1" si="0"/>
        <v>7.5937500000000005E-2</v>
      </c>
      <c r="G14" s="58">
        <f t="shared" ca="1" si="0"/>
        <v>6.8343750000000009E-2</v>
      </c>
      <c r="H14" s="59"/>
      <c r="I14" s="7"/>
    </row>
    <row r="15" spans="1:9" x14ac:dyDescent="0.2">
      <c r="A15" s="56">
        <v>1</v>
      </c>
      <c r="B15" s="58"/>
      <c r="C15" s="58">
        <f t="shared" ca="1" si="0"/>
        <v>7.4999999999999997E-2</v>
      </c>
      <c r="D15" s="58">
        <f t="shared" ca="1" si="0"/>
        <v>6.7500000000000004E-2</v>
      </c>
      <c r="E15" s="58">
        <f t="shared" ca="1" si="0"/>
        <v>6.0750000000000005E-2</v>
      </c>
      <c r="F15" s="58">
        <f t="shared" ca="1" si="0"/>
        <v>5.4675000000000008E-2</v>
      </c>
      <c r="G15" s="58">
        <f t="shared" ca="1" si="0"/>
        <v>4.9207500000000008E-2</v>
      </c>
      <c r="H15" s="59"/>
      <c r="I15" s="7"/>
    </row>
    <row r="16" spans="1:9" x14ac:dyDescent="0.2">
      <c r="A16" s="56">
        <v>0</v>
      </c>
      <c r="B16" s="58">
        <f>$B$2</f>
        <v>0.06</v>
      </c>
      <c r="C16" s="57">
        <f t="shared" ca="1" si="0"/>
        <v>5.3999999999999999E-2</v>
      </c>
      <c r="D16" s="58">
        <f t="shared" ca="1" si="0"/>
        <v>4.8599999999999997E-2</v>
      </c>
      <c r="E16" s="58">
        <f t="shared" ca="1" si="0"/>
        <v>4.3740000000000001E-2</v>
      </c>
      <c r="F16" s="58">
        <f t="shared" ca="1" si="0"/>
        <v>3.9366000000000005E-2</v>
      </c>
      <c r="G16" s="58">
        <f t="shared" ca="1" si="0"/>
        <v>3.5429400000000007E-2</v>
      </c>
      <c r="H16" s="59"/>
      <c r="I16" s="7"/>
    </row>
    <row r="17" spans="1:17" ht="13.5" thickBot="1" x14ac:dyDescent="0.25">
      <c r="A17" s="49"/>
      <c r="B17" s="50"/>
      <c r="C17" s="60"/>
      <c r="D17" s="60"/>
      <c r="E17" s="60"/>
      <c r="F17" s="60"/>
      <c r="G17" s="60"/>
      <c r="H17" s="61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14" t="s">
        <v>22</v>
      </c>
      <c r="B20" s="115"/>
      <c r="C20" s="96">
        <v>0.05</v>
      </c>
      <c r="D20" s="2"/>
      <c r="E20" s="5"/>
    </row>
    <row r="21" spans="1:17" ht="13.5" thickBot="1" x14ac:dyDescent="0.25">
      <c r="A21" s="114" t="s">
        <v>45</v>
      </c>
      <c r="B21" s="116"/>
      <c r="C21" s="117"/>
      <c r="D21" s="40"/>
      <c r="E21" s="41"/>
      <c r="F21" s="42"/>
      <c r="G21" s="42"/>
      <c r="H21" s="43"/>
      <c r="Q21" s="46"/>
    </row>
    <row r="22" spans="1:17" x14ac:dyDescent="0.2">
      <c r="A22" s="44"/>
      <c r="B22" s="45"/>
      <c r="C22" s="45"/>
      <c r="D22" s="23"/>
      <c r="E22" s="45"/>
      <c r="F22" s="46"/>
      <c r="G22" s="46"/>
      <c r="H22" s="24"/>
      <c r="Q22" s="46"/>
    </row>
    <row r="23" spans="1:17" x14ac:dyDescent="0.2">
      <c r="A23" s="44"/>
      <c r="B23" s="46">
        <v>0</v>
      </c>
      <c r="C23" s="46">
        <v>1</v>
      </c>
      <c r="D23" s="46">
        <v>2</v>
      </c>
      <c r="E23" s="46">
        <v>3</v>
      </c>
      <c r="F23" s="46">
        <v>4</v>
      </c>
      <c r="G23" s="46">
        <v>5</v>
      </c>
      <c r="H23" s="24"/>
      <c r="Q23" s="46"/>
    </row>
    <row r="24" spans="1:17" x14ac:dyDescent="0.2">
      <c r="A24" s="44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94"/>
      <c r="Q24" s="46"/>
    </row>
    <row r="25" spans="1:17" x14ac:dyDescent="0.2">
      <c r="A25" s="44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94"/>
      <c r="Q25" s="46"/>
    </row>
    <row r="26" spans="1:17" x14ac:dyDescent="0.2">
      <c r="A26" s="44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94"/>
      <c r="Q26" s="46"/>
    </row>
    <row r="27" spans="1:17" x14ac:dyDescent="0.2">
      <c r="A27" s="44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94"/>
      <c r="Q27" s="46"/>
    </row>
    <row r="28" spans="1:17" x14ac:dyDescent="0.2">
      <c r="A28" s="44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94"/>
      <c r="Q28" s="46"/>
    </row>
    <row r="29" spans="1:17" x14ac:dyDescent="0.2">
      <c r="A29" s="44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94"/>
      <c r="Q29" s="46"/>
    </row>
    <row r="30" spans="1:17" ht="13.5" thickBot="1" x14ac:dyDescent="0.25">
      <c r="A30" s="49"/>
      <c r="B30" s="50"/>
      <c r="C30" s="50"/>
      <c r="D30" s="50"/>
      <c r="E30" s="50"/>
      <c r="F30" s="50"/>
      <c r="G30" s="50"/>
      <c r="H30" s="52"/>
      <c r="Q30" s="46"/>
    </row>
    <row r="31" spans="1:17" x14ac:dyDescent="0.2">
      <c r="A31" s="44"/>
      <c r="B31" s="46"/>
      <c r="C31" s="46"/>
      <c r="D31" s="46"/>
      <c r="E31" s="46"/>
      <c r="F31" s="46"/>
      <c r="G31" s="46"/>
      <c r="H31" s="46"/>
      <c r="Q31" s="46"/>
    </row>
    <row r="33" spans="1:6" ht="13.5" thickBot="1" x14ac:dyDescent="0.25"/>
    <row r="34" spans="1:6" ht="13.5" thickBot="1" x14ac:dyDescent="0.25">
      <c r="A34" s="114" t="s">
        <v>46</v>
      </c>
      <c r="B34" s="116"/>
      <c r="C34" s="95">
        <v>0</v>
      </c>
      <c r="D34" s="2"/>
      <c r="E34" s="5"/>
    </row>
    <row r="35" spans="1:6" ht="13.5" thickBot="1" x14ac:dyDescent="0.25">
      <c r="A35" s="114" t="s">
        <v>47</v>
      </c>
      <c r="B35" s="116"/>
      <c r="C35" s="117"/>
      <c r="D35" s="40"/>
      <c r="E35" s="41"/>
      <c r="F35" s="43"/>
    </row>
    <row r="36" spans="1:6" x14ac:dyDescent="0.2">
      <c r="A36" s="44"/>
      <c r="B36" s="45"/>
      <c r="C36" s="45"/>
      <c r="D36" s="23"/>
      <c r="E36" s="45"/>
      <c r="F36" s="24"/>
    </row>
    <row r="37" spans="1:6" x14ac:dyDescent="0.2">
      <c r="A37" s="44"/>
      <c r="B37" s="46">
        <v>0</v>
      </c>
      <c r="C37" s="46">
        <v>1</v>
      </c>
      <c r="D37" s="46">
        <v>2</v>
      </c>
      <c r="E37" s="46">
        <v>3</v>
      </c>
      <c r="F37" s="24"/>
    </row>
    <row r="38" spans="1:6" x14ac:dyDescent="0.2">
      <c r="A38" s="44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2">
      <c r="A39" s="44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t="shared" ref="E39:E41" ca="1" si="4">MAX(E27,0)</f>
        <v>0.10205787894775988</v>
      </c>
      <c r="F39" s="24"/>
    </row>
    <row r="40" spans="1:6" x14ac:dyDescent="0.2">
      <c r="A40" s="44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 x14ac:dyDescent="0.2">
      <c r="A41" s="44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3.5" thickBot="1" x14ac:dyDescent="0.25">
      <c r="A42" s="49"/>
      <c r="B42" s="50"/>
      <c r="C42" s="50"/>
      <c r="D42" s="50"/>
      <c r="E42" s="50"/>
      <c r="F42" s="52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34"/>
  <sheetViews>
    <sheetView showGridLines="0" zoomScaleNormal="100" zoomScalePageLayoutView="205" workbookViewId="0">
      <selection activeCell="F34" sqref="F34"/>
    </sheetView>
  </sheetViews>
  <sheetFormatPr defaultColWidth="8.83203125" defaultRowHeight="12.75" x14ac:dyDescent="0.2"/>
  <cols>
    <col min="1" max="1" width="18.33203125" bestFit="1" customWidth="1"/>
  </cols>
  <sheetData>
    <row r="1" spans="1:8" ht="13.5" thickBot="1" x14ac:dyDescent="0.25">
      <c r="A1" s="102" t="s">
        <v>35</v>
      </c>
      <c r="B1" s="101"/>
      <c r="C1" s="1"/>
    </row>
    <row r="2" spans="1:8" x14ac:dyDescent="0.2">
      <c r="A2" s="25" t="s">
        <v>2</v>
      </c>
      <c r="B2" s="34">
        <v>0.06</v>
      </c>
    </row>
    <row r="3" spans="1:8" x14ac:dyDescent="0.2">
      <c r="A3" s="26" t="s">
        <v>3</v>
      </c>
      <c r="B3" s="30">
        <v>1.25</v>
      </c>
    </row>
    <row r="4" spans="1:8" x14ac:dyDescent="0.2">
      <c r="A4" s="26" t="s">
        <v>4</v>
      </c>
      <c r="B4" s="31">
        <v>0.9</v>
      </c>
    </row>
    <row r="5" spans="1:8" x14ac:dyDescent="0.2">
      <c r="A5" s="26" t="s">
        <v>5</v>
      </c>
      <c r="B5" s="32">
        <v>0.5</v>
      </c>
    </row>
    <row r="6" spans="1:8" ht="13.5" thickBot="1" x14ac:dyDescent="0.25">
      <c r="A6" s="27" t="s">
        <v>6</v>
      </c>
      <c r="B6" s="33">
        <f>1-B5</f>
        <v>0.5</v>
      </c>
    </row>
    <row r="7" spans="1:8" x14ac:dyDescent="0.2">
      <c r="C7" s="7"/>
      <c r="D7" s="7"/>
      <c r="E7" s="7"/>
      <c r="F7" s="7"/>
      <c r="G7" s="7"/>
      <c r="H7" s="7"/>
    </row>
    <row r="8" spans="1:8" ht="13.5" thickBot="1" x14ac:dyDescent="0.25"/>
    <row r="9" spans="1:8" ht="13.5" thickBot="1" x14ac:dyDescent="0.25">
      <c r="A9" s="103" t="s">
        <v>32</v>
      </c>
      <c r="B9" s="104"/>
      <c r="C9" s="53"/>
      <c r="D9" s="53"/>
      <c r="E9" s="53"/>
      <c r="F9" s="53"/>
      <c r="G9" s="53"/>
      <c r="H9" s="43"/>
    </row>
    <row r="10" spans="1:8" x14ac:dyDescent="0.2">
      <c r="A10" s="54"/>
      <c r="B10" s="55">
        <v>0</v>
      </c>
      <c r="C10" s="55">
        <v>1</v>
      </c>
      <c r="D10" s="55">
        <v>2</v>
      </c>
      <c r="E10" s="55">
        <v>3</v>
      </c>
      <c r="F10" s="55">
        <v>4</v>
      </c>
      <c r="G10" s="55">
        <v>5</v>
      </c>
      <c r="H10" s="24"/>
    </row>
    <row r="11" spans="1:8" x14ac:dyDescent="0.2">
      <c r="A11" s="56">
        <v>5</v>
      </c>
      <c r="B11" s="57"/>
      <c r="C11" s="58" t="str">
        <f t="shared" ref="C11:G16" ca="1" si="0">IF($A11 &lt; C$10, $B$4*OFFSET(C11,0,-1),IF($A11=C$10,$B$3*OFFSET(C11,1,-1),""))</f>
        <v/>
      </c>
      <c r="D11" s="58" t="str">
        <f t="shared" ca="1" si="0"/>
        <v/>
      </c>
      <c r="E11" s="58" t="str">
        <f t="shared" ca="1" si="0"/>
        <v/>
      </c>
      <c r="F11" s="58" t="str">
        <f t="shared" ca="1" si="0"/>
        <v/>
      </c>
      <c r="G11" s="58">
        <f t="shared" ca="1" si="0"/>
        <v>0.18310546875</v>
      </c>
      <c r="H11" s="59"/>
    </row>
    <row r="12" spans="1:8" x14ac:dyDescent="0.2">
      <c r="A12" s="56">
        <v>4</v>
      </c>
      <c r="B12" s="58"/>
      <c r="C12" s="58" t="str">
        <f t="shared" ca="1" si="0"/>
        <v/>
      </c>
      <c r="D12" s="58" t="str">
        <f t="shared" ca="1" si="0"/>
        <v/>
      </c>
      <c r="E12" s="58" t="str">
        <f t="shared" ca="1" si="0"/>
        <v/>
      </c>
      <c r="F12" s="58">
        <f t="shared" ca="1" si="0"/>
        <v>0.146484375</v>
      </c>
      <c r="G12" s="58">
        <f t="shared" ca="1" si="0"/>
        <v>0.1318359375</v>
      </c>
      <c r="H12" s="59"/>
    </row>
    <row r="13" spans="1:8" x14ac:dyDescent="0.2">
      <c r="A13" s="56">
        <v>3</v>
      </c>
      <c r="B13" s="58"/>
      <c r="C13" s="58" t="str">
        <f t="shared" ca="1" si="0"/>
        <v/>
      </c>
      <c r="D13" s="58" t="str">
        <f t="shared" ca="1" si="0"/>
        <v/>
      </c>
      <c r="E13" s="58">
        <f t="shared" ca="1" si="0"/>
        <v>0.1171875</v>
      </c>
      <c r="F13" s="58">
        <f t="shared" ca="1" si="0"/>
        <v>0.10546875</v>
      </c>
      <c r="G13" s="58">
        <f t="shared" ca="1" si="0"/>
        <v>9.4921875000000003E-2</v>
      </c>
      <c r="H13" s="59"/>
    </row>
    <row r="14" spans="1:8" x14ac:dyDescent="0.2">
      <c r="A14" s="56">
        <v>2</v>
      </c>
      <c r="B14" s="58"/>
      <c r="C14" s="58" t="str">
        <f t="shared" ca="1" si="0"/>
        <v/>
      </c>
      <c r="D14" s="58">
        <f t="shared" ca="1" si="0"/>
        <v>9.375E-2</v>
      </c>
      <c r="E14" s="58">
        <f t="shared" ca="1" si="0"/>
        <v>8.4375000000000006E-2</v>
      </c>
      <c r="F14" s="58">
        <f t="shared" ca="1" si="0"/>
        <v>7.5937500000000005E-2</v>
      </c>
      <c r="G14" s="58">
        <f t="shared" ca="1" si="0"/>
        <v>6.8343750000000009E-2</v>
      </c>
      <c r="H14" s="59"/>
    </row>
    <row r="15" spans="1:8" x14ac:dyDescent="0.2">
      <c r="A15" s="56">
        <v>1</v>
      </c>
      <c r="B15" s="58"/>
      <c r="C15" s="58">
        <f t="shared" ca="1" si="0"/>
        <v>7.4999999999999997E-2</v>
      </c>
      <c r="D15" s="58">
        <f t="shared" ca="1" si="0"/>
        <v>6.7500000000000004E-2</v>
      </c>
      <c r="E15" s="58">
        <f t="shared" ca="1" si="0"/>
        <v>6.0750000000000005E-2</v>
      </c>
      <c r="F15" s="58">
        <f t="shared" ca="1" si="0"/>
        <v>5.4675000000000008E-2</v>
      </c>
      <c r="G15" s="58">
        <f t="shared" ca="1" si="0"/>
        <v>4.9207500000000008E-2</v>
      </c>
      <c r="H15" s="59"/>
    </row>
    <row r="16" spans="1:8" x14ac:dyDescent="0.2">
      <c r="A16" s="56">
        <v>0</v>
      </c>
      <c r="B16" s="58">
        <f>$B$2</f>
        <v>0.06</v>
      </c>
      <c r="C16" s="57">
        <f t="shared" ca="1" si="0"/>
        <v>5.3999999999999999E-2</v>
      </c>
      <c r="D16" s="58">
        <f t="shared" ca="1" si="0"/>
        <v>4.8599999999999997E-2</v>
      </c>
      <c r="E16" s="58">
        <f t="shared" ca="1" si="0"/>
        <v>4.3740000000000001E-2</v>
      </c>
      <c r="F16" s="58">
        <f t="shared" ca="1" si="0"/>
        <v>3.9366000000000005E-2</v>
      </c>
      <c r="G16" s="58">
        <f t="shared" ca="1" si="0"/>
        <v>3.5429400000000007E-2</v>
      </c>
      <c r="H16" s="59"/>
    </row>
    <row r="17" spans="1:9" ht="13.5" thickBot="1" x14ac:dyDescent="0.25">
      <c r="A17" s="49"/>
      <c r="B17" s="50"/>
      <c r="C17" s="50"/>
      <c r="D17" s="50"/>
      <c r="E17" s="50"/>
      <c r="F17" s="50"/>
      <c r="G17" s="50"/>
      <c r="H17" s="52"/>
    </row>
    <row r="20" spans="1:9" ht="13.5" thickBot="1" x14ac:dyDescent="0.25"/>
    <row r="21" spans="1:9" ht="13.5" thickBot="1" x14ac:dyDescent="0.25">
      <c r="A21" s="103" t="s">
        <v>13</v>
      </c>
      <c r="B21" s="104"/>
      <c r="C21" s="42"/>
      <c r="D21" s="42"/>
      <c r="E21" s="42"/>
      <c r="F21" s="42"/>
      <c r="G21" s="42"/>
      <c r="H21" s="42"/>
      <c r="I21" s="43"/>
    </row>
    <row r="22" spans="1:9" x14ac:dyDescent="0.2">
      <c r="A22" s="44"/>
      <c r="B22" s="46">
        <v>0</v>
      </c>
      <c r="C22" s="46">
        <v>1</v>
      </c>
      <c r="D22" s="46">
        <v>2</v>
      </c>
      <c r="E22" s="46">
        <v>3</v>
      </c>
      <c r="F22" s="46">
        <v>4</v>
      </c>
      <c r="G22" s="46">
        <v>5</v>
      </c>
      <c r="H22" s="46">
        <v>6</v>
      </c>
      <c r="I22" s="24"/>
    </row>
    <row r="23" spans="1:9" x14ac:dyDescent="0.2">
      <c r="A23" s="44">
        <v>6</v>
      </c>
      <c r="B23" s="51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2">
      <c r="A24" s="44">
        <v>5</v>
      </c>
      <c r="B24" s="51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2">
      <c r="A25" s="44">
        <v>4</v>
      </c>
      <c r="B25" s="51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2">
      <c r="A26" s="44">
        <v>3</v>
      </c>
      <c r="B26" s="51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2">
      <c r="A27" s="44">
        <v>2</v>
      </c>
      <c r="B27" s="51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2">
      <c r="A28" s="44">
        <v>1</v>
      </c>
      <c r="B28" s="51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2">
      <c r="A29" s="44">
        <v>0</v>
      </c>
      <c r="B29" s="51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.5" thickBot="1" x14ac:dyDescent="0.25">
      <c r="A30" s="49"/>
      <c r="B30" s="50"/>
      <c r="C30" s="50"/>
      <c r="D30" s="50"/>
      <c r="E30" s="50"/>
      <c r="F30" s="50"/>
      <c r="G30" s="50"/>
      <c r="H30" s="50"/>
      <c r="I30" s="52"/>
    </row>
    <row r="32" spans="1:9" ht="13.5" thickBot="1" x14ac:dyDescent="0.25"/>
    <row r="33" spans="1:8" ht="13.5" thickBot="1" x14ac:dyDescent="0.25">
      <c r="A33" s="103" t="s">
        <v>40</v>
      </c>
      <c r="B33" s="104"/>
      <c r="C33" s="65">
        <f>SUM(C23:C29)*100</f>
        <v>94.339622641509422</v>
      </c>
      <c r="D33" s="63">
        <f t="shared" ref="D33:H33" ca="1" si="3">SUM(D23:D29)*100</f>
        <v>88.632035922410125</v>
      </c>
      <c r="E33" s="63">
        <f t="shared" ca="1" si="3"/>
        <v>82.912229715343301</v>
      </c>
      <c r="F33" s="63">
        <f t="shared" ca="1" si="3"/>
        <v>77.217740328716005</v>
      </c>
      <c r="G33" s="63">
        <f t="shared" ca="1" si="3"/>
        <v>71.587751135477532</v>
      </c>
      <c r="H33" s="66">
        <f t="shared" ca="1" si="3"/>
        <v>66.061988866357908</v>
      </c>
    </row>
    <row r="34" spans="1:8" ht="13.5" thickBot="1" x14ac:dyDescent="0.25">
      <c r="A34" s="103" t="s">
        <v>14</v>
      </c>
      <c r="B34" s="104"/>
      <c r="C34" s="67">
        <f>(100/C33)^(1/C22)-1</f>
        <v>6.0000000000000053E-2</v>
      </c>
      <c r="D34" s="64">
        <f t="shared" ref="D34:H34" ca="1" si="4">(100/D33)^(1/D22)-1</f>
        <v>6.2195940523159576E-2</v>
      </c>
      <c r="E34" s="64">
        <f t="shared" ca="1" si="4"/>
        <v>6.4454580516027038E-2</v>
      </c>
      <c r="F34" s="64">
        <f t="shared" ca="1" si="4"/>
        <v>6.6769838003144066E-2</v>
      </c>
      <c r="G34" s="64">
        <f t="shared" ca="1" si="4"/>
        <v>6.9134283378631478E-2</v>
      </c>
      <c r="H34" s="68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115"/>
  <sheetViews>
    <sheetView showGridLines="0" topLeftCell="A6" zoomScaleNormal="100" zoomScalePageLayoutView="130" workbookViewId="0">
      <selection activeCell="F17" sqref="F17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18" t="s">
        <v>21</v>
      </c>
      <c r="B1" s="120"/>
      <c r="C1" s="120"/>
      <c r="D1" s="120"/>
      <c r="E1" s="120"/>
      <c r="F1" s="120"/>
      <c r="G1" s="120"/>
      <c r="H1" s="119"/>
    </row>
    <row r="2" spans="1:16" ht="13.5" thickBot="1" x14ac:dyDescent="0.25"/>
    <row r="3" spans="1:16" x14ac:dyDescent="0.2">
      <c r="A3" s="121" t="s">
        <v>15</v>
      </c>
      <c r="B3" s="122"/>
      <c r="C3" s="83">
        <v>1</v>
      </c>
      <c r="D3" s="83">
        <v>2</v>
      </c>
      <c r="E3" s="83">
        <v>3</v>
      </c>
      <c r="F3" s="83">
        <v>4</v>
      </c>
      <c r="G3" s="83">
        <v>5</v>
      </c>
      <c r="H3" s="83">
        <v>6</v>
      </c>
      <c r="I3" s="83">
        <v>7</v>
      </c>
      <c r="J3" s="83">
        <v>8</v>
      </c>
      <c r="K3" s="83">
        <v>9</v>
      </c>
      <c r="L3" s="83">
        <v>10</v>
      </c>
      <c r="M3" s="83">
        <v>11</v>
      </c>
      <c r="N3" s="83">
        <v>12</v>
      </c>
      <c r="O3" s="83">
        <v>13</v>
      </c>
      <c r="P3" s="84">
        <v>14</v>
      </c>
    </row>
    <row r="4" spans="1:16" ht="13.5" thickBot="1" x14ac:dyDescent="0.25">
      <c r="A4" s="123" t="s">
        <v>43</v>
      </c>
      <c r="B4" s="124"/>
      <c r="C4" s="85">
        <v>7.3</v>
      </c>
      <c r="D4" s="85">
        <v>7.62</v>
      </c>
      <c r="E4" s="85">
        <v>8.1</v>
      </c>
      <c r="F4" s="85">
        <v>8.4499999999999993</v>
      </c>
      <c r="G4" s="85">
        <v>9.1999999999999993</v>
      </c>
      <c r="H4" s="85">
        <v>9.64</v>
      </c>
      <c r="I4" s="85">
        <v>10.119999999999999</v>
      </c>
      <c r="J4" s="85">
        <v>10.45</v>
      </c>
      <c r="K4" s="86">
        <v>10.75</v>
      </c>
      <c r="L4" s="85">
        <v>11.22</v>
      </c>
      <c r="M4" s="85">
        <v>11.55</v>
      </c>
      <c r="N4" s="85">
        <v>11.92</v>
      </c>
      <c r="O4" s="85">
        <v>12.2</v>
      </c>
      <c r="P4" s="87">
        <v>12.32</v>
      </c>
    </row>
    <row r="5" spans="1:16" ht="13.5" thickBot="1" x14ac:dyDescent="0.25">
      <c r="A5" s="125" t="s">
        <v>16</v>
      </c>
      <c r="B5" s="126"/>
      <c r="C5" s="88">
        <v>5</v>
      </c>
      <c r="D5" s="89">
        <v>5</v>
      </c>
      <c r="E5" s="89">
        <v>5</v>
      </c>
      <c r="F5" s="89">
        <v>5</v>
      </c>
      <c r="G5" s="89">
        <v>5</v>
      </c>
      <c r="H5" s="89">
        <v>5</v>
      </c>
      <c r="I5" s="89">
        <v>5</v>
      </c>
      <c r="J5" s="89">
        <v>5</v>
      </c>
      <c r="K5" s="89">
        <v>5</v>
      </c>
      <c r="L5" s="89">
        <v>5</v>
      </c>
      <c r="M5" s="89">
        <v>5</v>
      </c>
      <c r="N5" s="89">
        <v>5</v>
      </c>
      <c r="O5" s="89">
        <v>5</v>
      </c>
      <c r="P5" s="90">
        <v>5</v>
      </c>
    </row>
    <row r="6" spans="1:16" x14ac:dyDescent="0.2">
      <c r="A6" s="69" t="s">
        <v>18</v>
      </c>
      <c r="B6" s="28">
        <v>5.0000000000000001E-3</v>
      </c>
    </row>
    <row r="7" spans="1:16" x14ac:dyDescent="0.2">
      <c r="A7" s="70" t="s">
        <v>5</v>
      </c>
      <c r="B7" s="72">
        <v>0.5</v>
      </c>
    </row>
    <row r="8" spans="1:16" ht="13.5" thickBot="1" x14ac:dyDescent="0.25">
      <c r="A8" s="71" t="s">
        <v>6</v>
      </c>
      <c r="B8" s="29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18" t="s">
        <v>17</v>
      </c>
      <c r="B10" s="1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2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2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.5" thickBot="1" x14ac:dyDescent="0.25"/>
    <row r="28" spans="1:17" ht="13.5" thickBot="1" x14ac:dyDescent="0.25">
      <c r="A28" s="118" t="s">
        <v>13</v>
      </c>
      <c r="B28" s="119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2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2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2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2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2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2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2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2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2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2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2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2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2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2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.5" thickBot="1" x14ac:dyDescent="0.25"/>
    <row r="47" spans="1:17" ht="13.5" thickBot="1" x14ac:dyDescent="0.25">
      <c r="A47" s="118" t="s">
        <v>41</v>
      </c>
      <c r="B47" s="120"/>
      <c r="C47" s="119"/>
      <c r="D47" s="80">
        <f>SUM(D30:D44)</f>
        <v>0.95238095238095233</v>
      </c>
      <c r="E47" s="81">
        <f>SUM(E30:E44)</f>
        <v>0.9069212541907149</v>
      </c>
      <c r="F47" s="81">
        <f t="shared" ref="F47:Q47" si="17">SUM(F30:F44)</f>
        <v>0.8635281897426127</v>
      </c>
      <c r="G47" s="81">
        <f t="shared" si="17"/>
        <v>0.8221127852924901</v>
      </c>
      <c r="H47" s="81">
        <f t="shared" si="17"/>
        <v>0.78258966845931099</v>
      </c>
      <c r="I47" s="81">
        <f t="shared" si="17"/>
        <v>0.74487693249511799</v>
      </c>
      <c r="J47" s="81">
        <f t="shared" si="17"/>
        <v>0.7088960052538974</v>
      </c>
      <c r="K47" s="81">
        <f t="shared" si="17"/>
        <v>0.67457152271294385</v>
      </c>
      <c r="L47" s="81">
        <f t="shared" si="17"/>
        <v>0.64183120690428952</v>
      </c>
      <c r="M47" s="81">
        <f t="shared" si="17"/>
        <v>0.61060574811764257</v>
      </c>
      <c r="N47" s="81">
        <f t="shared" si="17"/>
        <v>0.58082869124007031</v>
      </c>
      <c r="O47" s="81">
        <f t="shared" si="17"/>
        <v>0.55243632610137328</v>
      </c>
      <c r="P47" s="81">
        <f t="shared" si="17"/>
        <v>0.52536758169771991</v>
      </c>
      <c r="Q47" s="82">
        <f t="shared" si="17"/>
        <v>0.49956392416965845</v>
      </c>
    </row>
    <row r="48" spans="1:17" ht="13.5" thickBot="1" x14ac:dyDescent="0.25">
      <c r="A48" s="118" t="s">
        <v>42</v>
      </c>
      <c r="B48" s="120"/>
      <c r="C48" s="119"/>
      <c r="D48" s="77">
        <f>100*((1/D47)^(1/D29)-1)</f>
        <v>5.0000000000000044</v>
      </c>
      <c r="E48" s="78">
        <f t="shared" ref="E48:Q48" si="18">100*((1/E47)^(1/E29)-1)</f>
        <v>5.006264716495834</v>
      </c>
      <c r="F48" s="78">
        <f t="shared" si="18"/>
        <v>5.0125392715468786</v>
      </c>
      <c r="G48" s="78">
        <f t="shared" si="18"/>
        <v>5.0188236793180074</v>
      </c>
      <c r="H48" s="78">
        <f t="shared" si="18"/>
        <v>5.0251179539794188</v>
      </c>
      <c r="I48" s="78">
        <f t="shared" si="18"/>
        <v>5.0314221097065515</v>
      </c>
      <c r="J48" s="78">
        <f t="shared" si="18"/>
        <v>5.0377361606800175</v>
      </c>
      <c r="K48" s="78">
        <f t="shared" si="18"/>
        <v>5.044060121085403</v>
      </c>
      <c r="L48" s="78">
        <f t="shared" si="18"/>
        <v>5.0503940051133345</v>
      </c>
      <c r="M48" s="78">
        <f t="shared" si="18"/>
        <v>5.0567378269592567</v>
      </c>
      <c r="N48" s="78">
        <f t="shared" si="18"/>
        <v>5.0630916008234106</v>
      </c>
      <c r="O48" s="78">
        <f t="shared" si="18"/>
        <v>5.069455340910678</v>
      </c>
      <c r="P48" s="78">
        <f t="shared" si="18"/>
        <v>5.0758290614305368</v>
      </c>
      <c r="Q48" s="79">
        <f t="shared" si="18"/>
        <v>5.0822127765969949</v>
      </c>
    </row>
    <row r="49" spans="1:17" ht="13.5" thickBot="1" x14ac:dyDescent="0.25"/>
    <row r="50" spans="1:17" ht="13.5" thickBot="1" x14ac:dyDescent="0.25">
      <c r="A50" s="118" t="s">
        <v>20</v>
      </c>
      <c r="B50" s="120"/>
      <c r="C50" s="119"/>
      <c r="D50" s="74">
        <f t="shared" ref="D50:Q50" si="19">(D48-C4)^2</f>
        <v>5.2899999999999787</v>
      </c>
      <c r="E50" s="75">
        <f t="shared" si="19"/>
        <v>6.8316121322346035</v>
      </c>
      <c r="F50" s="75">
        <f t="shared" si="19"/>
        <v>9.532413749740277</v>
      </c>
      <c r="G50" s="75">
        <f t="shared" si="19"/>
        <v>11.772970943608811</v>
      </c>
      <c r="H50" s="75">
        <f t="shared" si="19"/>
        <v>17.429640098184986</v>
      </c>
      <c r="I50" s="75">
        <f t="shared" si="19"/>
        <v>21.238990170901619</v>
      </c>
      <c r="J50" s="75">
        <f t="shared" si="19"/>
        <v>25.829405732459481</v>
      </c>
      <c r="K50" s="75">
        <f t="shared" si="19"/>
        <v>29.224185974439159</v>
      </c>
      <c r="L50" s="75">
        <f t="shared" si="19"/>
        <v>32.485508496948015</v>
      </c>
      <c r="M50" s="75">
        <f t="shared" si="19"/>
        <v>37.985800613634915</v>
      </c>
      <c r="N50" s="75">
        <f t="shared" si="19"/>
        <v>42.079980579307794</v>
      </c>
      <c r="O50" s="75">
        <f t="shared" si="19"/>
        <v>46.929962126177237</v>
      </c>
      <c r="P50" s="75">
        <f t="shared" si="19"/>
        <v>50.753811561957697</v>
      </c>
      <c r="Q50" s="76">
        <f t="shared" si="19"/>
        <v>52.385563891255785</v>
      </c>
    </row>
    <row r="51" spans="1:17" ht="13.5" thickBot="1" x14ac:dyDescent="0.25">
      <c r="A51" s="118" t="s">
        <v>19</v>
      </c>
      <c r="B51" s="120"/>
      <c r="C51" s="119"/>
      <c r="D51" s="73">
        <f>SUM(D50:Q50)</f>
        <v>389.76984607085041</v>
      </c>
    </row>
    <row r="55" spans="1:17" ht="13.5" thickBot="1" x14ac:dyDescent="0.25"/>
    <row r="56" spans="1:17" ht="13.5" thickBot="1" x14ac:dyDescent="0.25">
      <c r="A56" s="127" t="s">
        <v>28</v>
      </c>
      <c r="B56" s="128"/>
      <c r="C56" s="12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91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2">
      <c r="A70" s="13" t="s">
        <v>22</v>
      </c>
      <c r="B70" s="11"/>
      <c r="C70" s="18">
        <v>0.11650000000000001</v>
      </c>
      <c r="D70" s="13" t="s">
        <v>30</v>
      </c>
    </row>
    <row r="71" spans="1:16" x14ac:dyDescent="0.2">
      <c r="A71" s="13" t="s">
        <v>23</v>
      </c>
      <c r="C71" s="19">
        <v>2</v>
      </c>
      <c r="D71" s="13" t="s">
        <v>26</v>
      </c>
    </row>
    <row r="72" spans="1:16" x14ac:dyDescent="0.2">
      <c r="A72" s="13" t="s">
        <v>24</v>
      </c>
      <c r="C72" s="14">
        <v>10</v>
      </c>
      <c r="D72" s="13" t="s">
        <v>27</v>
      </c>
    </row>
    <row r="73" spans="1:16" x14ac:dyDescent="0.2">
      <c r="A73" s="13" t="s">
        <v>25</v>
      </c>
      <c r="C73" s="15">
        <v>0</v>
      </c>
      <c r="D73" s="13" t="s">
        <v>31</v>
      </c>
    </row>
    <row r="74" spans="1:16" x14ac:dyDescent="0.2">
      <c r="A74" s="13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31" workbookViewId="0">
      <selection activeCell="H71" sqref="H71"/>
    </sheetView>
  </sheetViews>
  <sheetFormatPr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18" t="s">
        <v>21</v>
      </c>
      <c r="B1" s="120"/>
      <c r="C1" s="120"/>
      <c r="D1" s="120"/>
      <c r="E1" s="120"/>
      <c r="F1" s="120"/>
      <c r="G1" s="120"/>
      <c r="H1" s="119"/>
    </row>
    <row r="2" spans="1:16" ht="13.5" thickBot="1" x14ac:dyDescent="0.25"/>
    <row r="3" spans="1:16" x14ac:dyDescent="0.2">
      <c r="A3" s="121" t="s">
        <v>15</v>
      </c>
      <c r="B3" s="122"/>
      <c r="C3" s="83">
        <v>0</v>
      </c>
      <c r="D3" s="83">
        <v>1</v>
      </c>
      <c r="E3" s="83">
        <v>2</v>
      </c>
      <c r="F3" s="83">
        <v>3</v>
      </c>
      <c r="G3" s="83">
        <v>4</v>
      </c>
      <c r="H3" s="83">
        <v>5</v>
      </c>
      <c r="I3" s="83">
        <v>6</v>
      </c>
      <c r="J3" s="83">
        <v>7</v>
      </c>
      <c r="K3" s="83">
        <v>8</v>
      </c>
      <c r="L3" s="83">
        <v>9</v>
      </c>
      <c r="M3" s="83">
        <v>10</v>
      </c>
      <c r="N3" s="83">
        <v>11</v>
      </c>
      <c r="O3" s="83">
        <v>12</v>
      </c>
      <c r="P3" s="84">
        <v>13</v>
      </c>
    </row>
    <row r="4" spans="1:16" ht="13.5" thickBot="1" x14ac:dyDescent="0.25">
      <c r="A4" s="123" t="s">
        <v>43</v>
      </c>
      <c r="B4" s="124"/>
      <c r="C4" s="85">
        <v>7.3</v>
      </c>
      <c r="D4" s="85">
        <v>7.62</v>
      </c>
      <c r="E4" s="85">
        <v>8.1</v>
      </c>
      <c r="F4" s="85">
        <v>8.4499999999999993</v>
      </c>
      <c r="G4" s="85">
        <v>9.1999999999999993</v>
      </c>
      <c r="H4" s="85">
        <v>9.64</v>
      </c>
      <c r="I4" s="85">
        <v>10.119999999999999</v>
      </c>
      <c r="J4" s="85">
        <v>10.45</v>
      </c>
      <c r="K4" s="86">
        <v>10.75</v>
      </c>
      <c r="L4" s="85">
        <v>11.22</v>
      </c>
      <c r="M4" s="85">
        <v>11.55</v>
      </c>
      <c r="N4" s="85">
        <v>11.92</v>
      </c>
      <c r="O4" s="85">
        <v>12.2</v>
      </c>
      <c r="P4" s="87">
        <v>12.32</v>
      </c>
    </row>
    <row r="5" spans="1:16" ht="13.5" thickBot="1" x14ac:dyDescent="0.25">
      <c r="A5" s="125" t="s">
        <v>16</v>
      </c>
      <c r="B5" s="126"/>
      <c r="C5" s="88">
        <v>7.2999964346648465</v>
      </c>
      <c r="D5" s="89">
        <v>7.921104142652359</v>
      </c>
      <c r="E5" s="89">
        <v>9.0211769305488758</v>
      </c>
      <c r="F5" s="89">
        <v>9.4357085755265171</v>
      </c>
      <c r="G5" s="89">
        <v>12.130248533649439</v>
      </c>
      <c r="H5" s="89">
        <v>11.719237283350624</v>
      </c>
      <c r="I5" s="89">
        <v>12.850182063738108</v>
      </c>
      <c r="J5" s="89">
        <v>12.565991013014807</v>
      </c>
      <c r="K5" s="89">
        <v>12.91852593856389</v>
      </c>
      <c r="L5" s="89">
        <v>15.195039481532831</v>
      </c>
      <c r="M5" s="89">
        <v>14.536478724774369</v>
      </c>
      <c r="N5" s="89">
        <v>15.636218925819565</v>
      </c>
      <c r="O5" s="89">
        <v>15.154031141202985</v>
      </c>
      <c r="P5" s="90">
        <v>13.447781515854537</v>
      </c>
    </row>
    <row r="6" spans="1:16" x14ac:dyDescent="0.2">
      <c r="A6" s="69" t="s">
        <v>18</v>
      </c>
      <c r="B6" s="97">
        <v>5.0000000000000001E-3</v>
      </c>
    </row>
    <row r="7" spans="1:16" x14ac:dyDescent="0.2">
      <c r="A7" s="70" t="s">
        <v>5</v>
      </c>
      <c r="B7" s="72">
        <v>0.5</v>
      </c>
    </row>
    <row r="8" spans="1:16" ht="13.5" thickBot="1" x14ac:dyDescent="0.25">
      <c r="A8" s="71" t="s">
        <v>6</v>
      </c>
      <c r="B8" s="29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18" t="s">
        <v>17</v>
      </c>
      <c r="B10" s="1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2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2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.5" thickBot="1" x14ac:dyDescent="0.25"/>
    <row r="28" spans="1:17" ht="13.5" thickBot="1" x14ac:dyDescent="0.25">
      <c r="A28" s="118" t="s">
        <v>13</v>
      </c>
      <c r="B28" s="119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2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2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.5" thickBot="1" x14ac:dyDescent="0.25"/>
    <row r="47" spans="1:17" ht="13.5" thickBot="1" x14ac:dyDescent="0.25">
      <c r="A47" s="118" t="s">
        <v>41</v>
      </c>
      <c r="B47" s="120"/>
      <c r="C47" s="119"/>
      <c r="D47" s="80">
        <f>SUM(D30:D44)</f>
        <v>0.93196648017495665</v>
      </c>
      <c r="E47" s="81">
        <f>SUM(E30:E44)</f>
        <v>0.8634039774923129</v>
      </c>
      <c r="F47" s="81">
        <f t="shared" ref="F47:Q47" si="2">SUM(F30:F44)</f>
        <v>0.79163121730844421</v>
      </c>
      <c r="G47" s="81">
        <f t="shared" si="2"/>
        <v>0.72290597847957994</v>
      </c>
      <c r="H47" s="81">
        <f t="shared" si="2"/>
        <v>0.6440013778254795</v>
      </c>
      <c r="I47" s="81">
        <f t="shared" si="2"/>
        <v>0.57568627766776037</v>
      </c>
      <c r="J47" s="81">
        <f t="shared" si="2"/>
        <v>0.50925653231617829</v>
      </c>
      <c r="K47" s="81">
        <f t="shared" si="2"/>
        <v>0.45151709113411326</v>
      </c>
      <c r="L47" s="81">
        <f t="shared" si="2"/>
        <v>0.39893890976883351</v>
      </c>
      <c r="M47" s="81">
        <f t="shared" si="2"/>
        <v>0.3452798480442601</v>
      </c>
      <c r="N47" s="81">
        <f t="shared" si="2"/>
        <v>0.30049329980363448</v>
      </c>
      <c r="O47" s="81">
        <f t="shared" si="2"/>
        <v>0.25888539606516686</v>
      </c>
      <c r="P47" s="81">
        <f t="shared" si="2"/>
        <v>0.22391987156747148</v>
      </c>
      <c r="Q47" s="82">
        <f t="shared" si="2"/>
        <v>0.19660786784800691</v>
      </c>
    </row>
    <row r="48" spans="1:17" ht="13.5" thickBot="1" x14ac:dyDescent="0.25">
      <c r="A48" s="118" t="s">
        <v>42</v>
      </c>
      <c r="B48" s="120"/>
      <c r="C48" s="119"/>
      <c r="D48" s="77">
        <f>100*((1/D47)^(1/D29)-1)</f>
        <v>7.2999964346648571</v>
      </c>
      <c r="E48" s="78">
        <f t="shared" ref="E48:Q48" si="3">100*((1/E47)^(1/E29)-1)</f>
        <v>7.6199974680667637</v>
      </c>
      <c r="F48" s="78">
        <f t="shared" si="3"/>
        <v>8.1000005170626324</v>
      </c>
      <c r="G48" s="78">
        <f t="shared" si="3"/>
        <v>8.4499973900779679</v>
      </c>
      <c r="H48" s="78">
        <f t="shared" si="3"/>
        <v>9.2000005850050961</v>
      </c>
      <c r="I48" s="78">
        <f t="shared" si="3"/>
        <v>9.6399983702653245</v>
      </c>
      <c r="J48" s="78">
        <f t="shared" si="3"/>
        <v>10.119999003043922</v>
      </c>
      <c r="K48" s="78">
        <f t="shared" si="3"/>
        <v>10.450001404090536</v>
      </c>
      <c r="L48" s="78">
        <f t="shared" si="3"/>
        <v>10.749999701331348</v>
      </c>
      <c r="M48" s="78">
        <f t="shared" si="3"/>
        <v>11.219996433101699</v>
      </c>
      <c r="N48" s="78">
        <f t="shared" si="3"/>
        <v>11.549997345992381</v>
      </c>
      <c r="O48" s="78">
        <f t="shared" si="3"/>
        <v>11.920000643668583</v>
      </c>
      <c r="P48" s="78">
        <f t="shared" si="3"/>
        <v>12.200004445130119</v>
      </c>
      <c r="Q48" s="79">
        <f t="shared" si="3"/>
        <v>12.319995927961426</v>
      </c>
    </row>
    <row r="49" spans="1:17" ht="13.5" thickBot="1" x14ac:dyDescent="0.25"/>
    <row r="50" spans="1:17" ht="13.5" thickBot="1" x14ac:dyDescent="0.25">
      <c r="A50" s="118" t="s">
        <v>20</v>
      </c>
      <c r="B50" s="120"/>
      <c r="C50" s="119"/>
      <c r="D50" s="74">
        <f t="shared" ref="D50:Q50" si="4">(D48-C4)^2</f>
        <v>1.2711614679590094E-11</v>
      </c>
      <c r="E50" s="75">
        <f t="shared" si="4"/>
        <v>6.4106859136116993E-12</v>
      </c>
      <c r="F50" s="75">
        <f t="shared" si="4"/>
        <v>2.6735376614500471E-13</v>
      </c>
      <c r="G50" s="75">
        <f t="shared" si="4"/>
        <v>6.8116930098954366E-12</v>
      </c>
      <c r="H50" s="75">
        <f t="shared" si="4"/>
        <v>3.4223096329280536E-13</v>
      </c>
      <c r="I50" s="75">
        <f t="shared" si="4"/>
        <v>2.6560351144851342E-12</v>
      </c>
      <c r="J50" s="75">
        <f t="shared" si="4"/>
        <v>9.9392141907675702E-13</v>
      </c>
      <c r="K50" s="75">
        <f t="shared" si="4"/>
        <v>1.9714702340803812E-12</v>
      </c>
      <c r="L50" s="75">
        <f t="shared" si="4"/>
        <v>8.9202963972073476E-14</v>
      </c>
      <c r="M50" s="75">
        <f t="shared" si="4"/>
        <v>1.2722763497197531E-11</v>
      </c>
      <c r="N50" s="75">
        <f t="shared" si="4"/>
        <v>7.0437564464635761E-12</v>
      </c>
      <c r="O50" s="75">
        <f t="shared" si="4"/>
        <v>4.1430924515602079E-13</v>
      </c>
      <c r="P50" s="75">
        <f t="shared" si="4"/>
        <v>1.9759181783641658E-11</v>
      </c>
      <c r="Q50" s="76">
        <f t="shared" si="4"/>
        <v>1.6581498154464701E-11</v>
      </c>
    </row>
    <row r="51" spans="1:17" ht="13.5" thickBot="1" x14ac:dyDescent="0.25">
      <c r="A51" s="118" t="s">
        <v>19</v>
      </c>
      <c r="B51" s="120"/>
      <c r="C51" s="119"/>
      <c r="D51" s="73">
        <f>SUM(D50:Q50)</f>
        <v>8.8775717191072872E-11</v>
      </c>
    </row>
    <row r="55" spans="1:17" ht="13.5" thickBot="1" x14ac:dyDescent="0.25"/>
    <row r="56" spans="1:17" ht="13.5" thickBot="1" x14ac:dyDescent="0.25">
      <c r="A56" s="127" t="s">
        <v>28</v>
      </c>
      <c r="B56" s="128"/>
      <c r="C56" s="12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98" t="str">
        <f t="shared" ref="F58:K67" si="7">IF($B58&lt;= F$57, (F16/100-$C$70)/(1+F16/100) +($B$7*G57+$B$8*G58)/(1+F16/100),"")</f>
        <v/>
      </c>
      <c r="G58" s="98" t="str">
        <f t="shared" si="7"/>
        <v/>
      </c>
      <c r="H58" s="98" t="str">
        <f t="shared" si="7"/>
        <v/>
      </c>
      <c r="I58" s="98" t="str">
        <f t="shared" si="7"/>
        <v/>
      </c>
      <c r="J58" s="98" t="str">
        <f t="shared" si="7"/>
        <v/>
      </c>
      <c r="K58" s="98" t="str">
        <f t="shared" si="7"/>
        <v/>
      </c>
      <c r="L58" s="98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98" t="str">
        <f t="shared" si="7"/>
        <v/>
      </c>
      <c r="G59" s="98" t="str">
        <f t="shared" si="7"/>
        <v/>
      </c>
      <c r="H59" s="98" t="str">
        <f t="shared" si="7"/>
        <v/>
      </c>
      <c r="I59" s="98" t="str">
        <f t="shared" si="7"/>
        <v/>
      </c>
      <c r="J59" s="98" t="str">
        <f t="shared" si="7"/>
        <v/>
      </c>
      <c r="K59" s="98">
        <f t="shared" si="7"/>
        <v>4.7821084470449665E-2</v>
      </c>
      <c r="L59" s="98">
        <f t="shared" si="8"/>
        <v>3.5963864986652418E-2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98" t="str">
        <f t="shared" si="7"/>
        <v/>
      </c>
      <c r="G60" s="98" t="str">
        <f t="shared" si="7"/>
        <v/>
      </c>
      <c r="H60" s="98" t="str">
        <f t="shared" si="7"/>
        <v/>
      </c>
      <c r="I60" s="98" t="str">
        <f t="shared" si="7"/>
        <v/>
      </c>
      <c r="J60" s="98">
        <f t="shared" si="7"/>
        <v>5.3874134370234104E-2</v>
      </c>
      <c r="K60" s="98">
        <f t="shared" si="7"/>
        <v>4.6677340917582189E-2</v>
      </c>
      <c r="L60" s="98">
        <f t="shared" si="8"/>
        <v>3.5306839649861671E-2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98" t="str">
        <f t="shared" si="7"/>
        <v/>
      </c>
      <c r="G61" s="98" t="str">
        <f t="shared" si="7"/>
        <v/>
      </c>
      <c r="H61" s="98" t="str">
        <f t="shared" si="7"/>
        <v/>
      </c>
      <c r="I61" s="98">
        <f t="shared" si="7"/>
        <v>6.0942354643787389E-2</v>
      </c>
      <c r="J61" s="98">
        <f t="shared" si="7"/>
        <v>5.2319405881847997E-2</v>
      </c>
      <c r="K61" s="98">
        <f t="shared" si="7"/>
        <v>4.5537170002505921E-2</v>
      </c>
      <c r="L61" s="98">
        <f t="shared" si="8"/>
        <v>3.4652201753461252E-2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98" t="str">
        <f t="shared" si="7"/>
        <v/>
      </c>
      <c r="G62" s="98" t="str">
        <f t="shared" si="7"/>
        <v/>
      </c>
      <c r="H62" s="98">
        <f t="shared" si="7"/>
        <v>5.6814711515146443E-2</v>
      </c>
      <c r="I62" s="98">
        <f t="shared" si="7"/>
        <v>5.9022455188184789E-2</v>
      </c>
      <c r="J62" s="98">
        <f t="shared" si="7"/>
        <v>5.0768775672312166E-2</v>
      </c>
      <c r="K62" s="98">
        <f t="shared" si="7"/>
        <v>4.4400569793637802E-2</v>
      </c>
      <c r="L62" s="98">
        <f t="shared" si="8"/>
        <v>3.3999946446569125E-2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98" t="str">
        <f t="shared" si="7"/>
        <v/>
      </c>
      <c r="G63" s="98">
        <f t="shared" si="7"/>
        <v>5.6025405359427113E-2</v>
      </c>
      <c r="H63" s="98">
        <f t="shared" si="7"/>
        <v>5.4596802308686833E-2</v>
      </c>
      <c r="I63" s="98">
        <f t="shared" si="7"/>
        <v>5.7106685073081476E-2</v>
      </c>
      <c r="J63" s="98">
        <f t="shared" si="7"/>
        <v>4.9222248770866631E-2</v>
      </c>
      <c r="K63" s="98">
        <f t="shared" si="7"/>
        <v>4.3267538273617359E-2</v>
      </c>
      <c r="L63" s="98">
        <f t="shared" si="8"/>
        <v>3.335006885420129E-2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98">
        <f t="shared" si="7"/>
        <v>3.1085183084883148E-2</v>
      </c>
      <c r="G64" s="98">
        <f t="shared" si="7"/>
        <v>5.3533610883863304E-2</v>
      </c>
      <c r="H64" s="98">
        <f t="shared" si="7"/>
        <v>5.2382745517120952E-2</v>
      </c>
      <c r="I64" s="98">
        <f t="shared" si="7"/>
        <v>5.5195058895890665E-2</v>
      </c>
      <c r="J64" s="98">
        <f t="shared" si="7"/>
        <v>4.7679830051471667E-2</v>
      </c>
      <c r="K64" s="98">
        <f t="shared" si="7"/>
        <v>4.2138073340017915E-2</v>
      </c>
      <c r="L64" s="98">
        <f t="shared" si="8"/>
        <v>3.270256407762516E-2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98">
        <f t="shared" si="6"/>
        <v>3.9918346426386503E-3</v>
      </c>
      <c r="F65" s="98">
        <f t="shared" si="7"/>
        <v>2.8389120152936084E-2</v>
      </c>
      <c r="G65" s="98">
        <f t="shared" si="7"/>
        <v>5.1045121305723445E-2</v>
      </c>
      <c r="H65" s="98">
        <f t="shared" si="7"/>
        <v>5.0172565348716704E-2</v>
      </c>
      <c r="I65" s="98">
        <f t="shared" si="7"/>
        <v>5.3287591036059748E-2</v>
      </c>
      <c r="J65" s="98">
        <f t="shared" si="7"/>
        <v>4.6141524233654509E-2</v>
      </c>
      <c r="K65" s="98">
        <f t="shared" si="7"/>
        <v>4.1012172806057033E-2</v>
      </c>
      <c r="L65" s="98">
        <f t="shared" si="8"/>
        <v>3.2057427194711482E-2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98">
        <f t="shared" si="5"/>
        <v>2.3610388267781969E-3</v>
      </c>
      <c r="E66" s="98">
        <f t="shared" si="6"/>
        <v>1.1061585863069087E-3</v>
      </c>
      <c r="F66" s="98">
        <f t="shared" si="7"/>
        <v>2.569585908840033E-2</v>
      </c>
      <c r="G66" s="98">
        <f t="shared" si="7"/>
        <v>4.8559970978110475E-2</v>
      </c>
      <c r="H66" s="98">
        <f t="shared" si="7"/>
        <v>4.7966285751995061E-2</v>
      </c>
      <c r="I66" s="98">
        <f t="shared" si="7"/>
        <v>5.1384295655726338E-2</v>
      </c>
      <c r="J66" s="98">
        <f t="shared" si="7"/>
        <v>4.4607335883361007E-2</v>
      </c>
      <c r="K66" s="98">
        <f t="shared" si="7"/>
        <v>3.9889834401306751E-2</v>
      </c>
      <c r="L66" s="98">
        <f t="shared" si="8"/>
        <v>3.1414653260284281E-2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99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98">
        <f t="shared" si="7"/>
        <v>2.3005441786738804E-2</v>
      </c>
      <c r="G67" s="98">
        <f t="shared" si="7"/>
        <v>4.607819397185494E-2</v>
      </c>
      <c r="H67" s="98">
        <f t="shared" si="7"/>
        <v>4.5763930415932214E-2</v>
      </c>
      <c r="I67" s="98">
        <f t="shared" si="7"/>
        <v>4.9485186700386756E-2</v>
      </c>
      <c r="J67" s="98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topLeftCell="A31" workbookViewId="0">
      <selection activeCell="D51" sqref="D51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18" t="s">
        <v>21</v>
      </c>
      <c r="B1" s="120"/>
      <c r="C1" s="120"/>
      <c r="D1" s="120"/>
      <c r="E1" s="120"/>
      <c r="F1" s="120"/>
      <c r="G1" s="120"/>
      <c r="H1" s="119"/>
    </row>
    <row r="2" spans="1:16" ht="13.5" thickBot="1" x14ac:dyDescent="0.25"/>
    <row r="3" spans="1:16" x14ac:dyDescent="0.2">
      <c r="A3" s="121" t="s">
        <v>15</v>
      </c>
      <c r="B3" s="122"/>
      <c r="C3" s="83">
        <v>0</v>
      </c>
      <c r="D3" s="83">
        <v>1</v>
      </c>
      <c r="E3" s="83">
        <v>2</v>
      </c>
      <c r="F3" s="83">
        <v>3</v>
      </c>
      <c r="G3" s="83">
        <v>4</v>
      </c>
      <c r="H3" s="83">
        <v>5</v>
      </c>
      <c r="I3" s="83">
        <v>6</v>
      </c>
      <c r="J3" s="83">
        <v>7</v>
      </c>
      <c r="K3" s="83">
        <v>8</v>
      </c>
      <c r="L3" s="83">
        <v>9</v>
      </c>
      <c r="M3" s="83">
        <v>10</v>
      </c>
      <c r="N3" s="83">
        <v>11</v>
      </c>
      <c r="O3" s="83">
        <v>12</v>
      </c>
      <c r="P3" s="84">
        <v>13</v>
      </c>
    </row>
    <row r="4" spans="1:16" ht="13.5" thickBot="1" x14ac:dyDescent="0.25">
      <c r="A4" s="123" t="s">
        <v>43</v>
      </c>
      <c r="B4" s="124"/>
      <c r="C4" s="85">
        <v>7.3</v>
      </c>
      <c r="D4" s="85">
        <v>7.62</v>
      </c>
      <c r="E4" s="85">
        <v>8.1</v>
      </c>
      <c r="F4" s="85">
        <v>8.4499999999999993</v>
      </c>
      <c r="G4" s="85">
        <v>9.1999999999999993</v>
      </c>
      <c r="H4" s="85">
        <v>9.64</v>
      </c>
      <c r="I4" s="85">
        <v>10.119999999999999</v>
      </c>
      <c r="J4" s="85">
        <v>10.45</v>
      </c>
      <c r="K4" s="86">
        <v>10.75</v>
      </c>
      <c r="L4" s="85">
        <v>11.22</v>
      </c>
      <c r="M4" s="85">
        <v>11.55</v>
      </c>
      <c r="N4" s="85">
        <v>11.92</v>
      </c>
      <c r="O4" s="85">
        <v>12.2</v>
      </c>
      <c r="P4" s="87">
        <v>12.32</v>
      </c>
    </row>
    <row r="5" spans="1:16" ht="13.5" thickBot="1" x14ac:dyDescent="0.25">
      <c r="A5" s="125" t="s">
        <v>16</v>
      </c>
      <c r="B5" s="126"/>
      <c r="C5" s="88">
        <v>7.2999975272283564</v>
      </c>
      <c r="D5" s="89">
        <v>7.9012646992223168</v>
      </c>
      <c r="E5" s="89">
        <v>8.9760501223067521</v>
      </c>
      <c r="F5" s="89">
        <v>9.3650269905201782</v>
      </c>
      <c r="G5" s="89">
        <v>12.00938375100705</v>
      </c>
      <c r="H5" s="89">
        <v>11.573127223859411</v>
      </c>
      <c r="I5" s="89">
        <v>12.659448901993134</v>
      </c>
      <c r="J5" s="89">
        <v>12.346632768955727</v>
      </c>
      <c r="K5" s="89">
        <v>12.663744757704864</v>
      </c>
      <c r="L5" s="89">
        <v>14.857249546813584</v>
      </c>
      <c r="M5" s="89">
        <v>14.176474554745401</v>
      </c>
      <c r="N5" s="89">
        <v>15.214771236747589</v>
      </c>
      <c r="O5" s="89">
        <v>14.705630840924183</v>
      </c>
      <c r="P5" s="90">
        <v>13.019523143714936</v>
      </c>
    </row>
    <row r="6" spans="1:16" x14ac:dyDescent="0.2">
      <c r="A6" s="69" t="s">
        <v>18</v>
      </c>
      <c r="B6" s="97">
        <v>0.01</v>
      </c>
    </row>
    <row r="7" spans="1:16" x14ac:dyDescent="0.2">
      <c r="A7" s="70" t="s">
        <v>5</v>
      </c>
      <c r="B7" s="72">
        <v>0.5</v>
      </c>
    </row>
    <row r="8" spans="1:16" ht="13.5" thickBot="1" x14ac:dyDescent="0.25">
      <c r="A8" s="71" t="s">
        <v>6</v>
      </c>
      <c r="B8" s="29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18" t="s">
        <v>17</v>
      </c>
      <c r="B10" s="1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2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2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 x14ac:dyDescent="0.25"/>
    <row r="28" spans="1:17" ht="13.5" thickBot="1" x14ac:dyDescent="0.25">
      <c r="A28" s="118" t="s">
        <v>13</v>
      </c>
      <c r="B28" s="119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2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2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 x14ac:dyDescent="0.25"/>
    <row r="47" spans="1:17" ht="13.5" thickBot="1" x14ac:dyDescent="0.25">
      <c r="A47" s="118" t="s">
        <v>41</v>
      </c>
      <c r="B47" s="120"/>
      <c r="C47" s="119"/>
      <c r="D47" s="80">
        <f>SUM(D30:D44)</f>
        <v>0.93196647068537053</v>
      </c>
      <c r="E47" s="81">
        <f>SUM(E30:E44)</f>
        <v>0.86340395455577812</v>
      </c>
      <c r="F47" s="81">
        <f t="shared" ref="F47:Q47" si="2">SUM(F30:F44)</f>
        <v>0.79163123705277705</v>
      </c>
      <c r="G47" s="81">
        <f t="shared" si="2"/>
        <v>0.72290601621303097</v>
      </c>
      <c r="H47" s="81">
        <f t="shared" si="2"/>
        <v>0.64400098652766469</v>
      </c>
      <c r="I47" s="81">
        <f t="shared" si="2"/>
        <v>0.57568754912362052</v>
      </c>
      <c r="J47" s="81">
        <f t="shared" si="2"/>
        <v>0.50925403349925114</v>
      </c>
      <c r="K47" s="81">
        <f t="shared" si="2"/>
        <v>0.45152001582262863</v>
      </c>
      <c r="L47" s="81">
        <f t="shared" si="2"/>
        <v>0.39893764149165722</v>
      </c>
      <c r="M47" s="81">
        <f t="shared" si="2"/>
        <v>0.34527839093322032</v>
      </c>
      <c r="N47" s="81">
        <f t="shared" si="2"/>
        <v>0.300496065882568</v>
      </c>
      <c r="O47" s="81">
        <f t="shared" si="2"/>
        <v>0.25888306502169645</v>
      </c>
      <c r="P47" s="81">
        <f t="shared" si="2"/>
        <v>0.22392095257767805</v>
      </c>
      <c r="Q47" s="82">
        <f t="shared" si="2"/>
        <v>0.1966076371992718</v>
      </c>
    </row>
    <row r="48" spans="1:17" ht="13.5" thickBot="1" x14ac:dyDescent="0.25">
      <c r="A48" s="118" t="s">
        <v>42</v>
      </c>
      <c r="B48" s="120"/>
      <c r="C48" s="119"/>
      <c r="D48" s="77">
        <f>100*((1/D47)^(1/D29)-1)</f>
        <v>7.2999975272283635</v>
      </c>
      <c r="E48" s="78">
        <f t="shared" ref="E48:Q48" si="3">100*((1/E47)^(1/E29)-1)</f>
        <v>7.6199988975423683</v>
      </c>
      <c r="F48" s="78">
        <f t="shared" si="3"/>
        <v>8.0999996183435119</v>
      </c>
      <c r="G48" s="78">
        <f t="shared" si="3"/>
        <v>8.4499959748896014</v>
      </c>
      <c r="H48" s="78">
        <f t="shared" si="3"/>
        <v>9.2000138550814228</v>
      </c>
      <c r="I48" s="78">
        <f t="shared" si="3"/>
        <v>9.6399580119879591</v>
      </c>
      <c r="J48" s="78">
        <f t="shared" si="3"/>
        <v>10.120076194139905</v>
      </c>
      <c r="K48" s="78">
        <f t="shared" si="3"/>
        <v>10.449911974841886</v>
      </c>
      <c r="L48" s="78">
        <f t="shared" si="3"/>
        <v>10.750038822315533</v>
      </c>
      <c r="M48" s="78">
        <f t="shared" si="3"/>
        <v>11.220043369018097</v>
      </c>
      <c r="N48" s="78">
        <f t="shared" si="3"/>
        <v>11.549903998109045</v>
      </c>
      <c r="O48" s="78">
        <f t="shared" si="3"/>
        <v>11.920084622803472</v>
      </c>
      <c r="P48" s="78">
        <f t="shared" si="3"/>
        <v>12.199962778771155</v>
      </c>
      <c r="Q48" s="79">
        <f t="shared" si="3"/>
        <v>12.320005339909024</v>
      </c>
    </row>
    <row r="49" spans="1:17" ht="13.5" thickBot="1" x14ac:dyDescent="0.25"/>
    <row r="50" spans="1:17" ht="13.5" thickBot="1" x14ac:dyDescent="0.25">
      <c r="A50" s="118" t="s">
        <v>20</v>
      </c>
      <c r="B50" s="120"/>
      <c r="C50" s="119"/>
      <c r="D50" s="74">
        <f t="shared" ref="D50:Q50" si="4">(D48-C4)^2</f>
        <v>6.1145995654951176E-12</v>
      </c>
      <c r="E50" s="75">
        <f t="shared" si="4"/>
        <v>1.2154128300285111E-12</v>
      </c>
      <c r="F50" s="75">
        <f t="shared" si="4"/>
        <v>1.4566167463921977E-13</v>
      </c>
      <c r="G50" s="75">
        <f t="shared" si="4"/>
        <v>1.6201513715090451E-11</v>
      </c>
      <c r="H50" s="75">
        <f t="shared" si="4"/>
        <v>1.9196328125143034E-10</v>
      </c>
      <c r="I50" s="75">
        <f t="shared" si="4"/>
        <v>1.7629931551947754E-9</v>
      </c>
      <c r="J50" s="75">
        <f t="shared" si="4"/>
        <v>5.8055469559989598E-9</v>
      </c>
      <c r="K50" s="75">
        <f t="shared" si="4"/>
        <v>7.7484284609384323E-9</v>
      </c>
      <c r="L50" s="75">
        <f t="shared" si="4"/>
        <v>1.5071721833424576E-9</v>
      </c>
      <c r="M50" s="75">
        <f t="shared" si="4"/>
        <v>1.8808717306001993E-9</v>
      </c>
      <c r="N50" s="75">
        <f t="shared" si="4"/>
        <v>9.2163630671147295E-9</v>
      </c>
      <c r="O50" s="75">
        <f t="shared" si="4"/>
        <v>7.1610188674778E-9</v>
      </c>
      <c r="P50" s="75">
        <f t="shared" si="4"/>
        <v>1.3854198766555934E-9</v>
      </c>
      <c r="Q50" s="76">
        <f t="shared" si="4"/>
        <v>2.8514628378244258E-11</v>
      </c>
    </row>
    <row r="51" spans="1:17" ht="13.5" thickBot="1" x14ac:dyDescent="0.25">
      <c r="A51" s="118" t="s">
        <v>19</v>
      </c>
      <c r="B51" s="120"/>
      <c r="C51" s="119"/>
      <c r="D51" s="73">
        <f>SUM(D50:Q50)</f>
        <v>3.6711969394737879E-8</v>
      </c>
    </row>
    <row r="55" spans="1:17" ht="13.5" thickBot="1" x14ac:dyDescent="0.25"/>
    <row r="56" spans="1:17" ht="13.5" thickBot="1" x14ac:dyDescent="0.25">
      <c r="A56" s="127" t="s">
        <v>28</v>
      </c>
      <c r="B56" s="128"/>
      <c r="C56" s="12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98" t="str">
        <f t="shared" ref="F58:K67" si="7">IF($B58&lt;= F$57, (F16/100-$C$70)/(1+F16/100) +($B$7*G57+$B$8*G58)/(1+F16/100),"")</f>
        <v/>
      </c>
      <c r="G58" s="98" t="str">
        <f t="shared" si="7"/>
        <v/>
      </c>
      <c r="H58" s="98" t="str">
        <f t="shared" si="7"/>
        <v/>
      </c>
      <c r="I58" s="98" t="str">
        <f t="shared" si="7"/>
        <v/>
      </c>
      <c r="J58" s="98" t="str">
        <f t="shared" si="7"/>
        <v/>
      </c>
      <c r="K58" s="98" t="str">
        <f t="shared" si="7"/>
        <v/>
      </c>
      <c r="L58" s="98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98" t="str">
        <f t="shared" si="7"/>
        <v/>
      </c>
      <c r="G59" s="98" t="str">
        <f t="shared" si="7"/>
        <v/>
      </c>
      <c r="H59" s="98" t="str">
        <f t="shared" si="7"/>
        <v/>
      </c>
      <c r="I59" s="98" t="str">
        <f t="shared" si="7"/>
        <v/>
      </c>
      <c r="J59" s="98" t="str">
        <f t="shared" si="7"/>
        <v/>
      </c>
      <c r="K59" s="98">
        <f t="shared" si="7"/>
        <v>5.2444073357238545E-2</v>
      </c>
      <c r="L59" s="98">
        <f t="shared" si="8"/>
        <v>3.8284844921108931E-2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98" t="str">
        <f t="shared" si="7"/>
        <v/>
      </c>
      <c r="G60" s="98" t="str">
        <f t="shared" si="7"/>
        <v/>
      </c>
      <c r="H60" s="98" t="str">
        <f t="shared" si="7"/>
        <v/>
      </c>
      <c r="I60" s="98" t="str">
        <f t="shared" si="7"/>
        <v/>
      </c>
      <c r="J60" s="98">
        <f t="shared" si="7"/>
        <v>5.9347681308968905E-2</v>
      </c>
      <c r="K60" s="98">
        <f t="shared" si="7"/>
        <v>5.0131475418166996E-2</v>
      </c>
      <c r="L60" s="98">
        <f t="shared" si="8"/>
        <v>3.6956392517437597E-2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98" t="str">
        <f t="shared" si="7"/>
        <v/>
      </c>
      <c r="G61" s="98" t="str">
        <f t="shared" si="7"/>
        <v/>
      </c>
      <c r="H61" s="98" t="str">
        <f t="shared" si="7"/>
        <v/>
      </c>
      <c r="I61" s="98">
        <f t="shared" si="7"/>
        <v>6.673293438821068E-2</v>
      </c>
      <c r="J61" s="98">
        <f t="shared" si="7"/>
        <v>5.6213713839414703E-2</v>
      </c>
      <c r="K61" s="98">
        <f t="shared" si="7"/>
        <v>4.7833189073926044E-2</v>
      </c>
      <c r="L61" s="98">
        <f t="shared" si="8"/>
        <v>3.563753799991691E-2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98" t="str">
        <f t="shared" si="7"/>
        <v/>
      </c>
      <c r="G62" s="98" t="str">
        <f t="shared" si="7"/>
        <v/>
      </c>
      <c r="H62" s="98">
        <f t="shared" si="7"/>
        <v>6.2378447030170064E-2</v>
      </c>
      <c r="I62" s="98">
        <f t="shared" si="7"/>
        <v>6.2872616981103746E-2</v>
      </c>
      <c r="J62" s="98">
        <f t="shared" si="7"/>
        <v>5.3096086053598661E-2</v>
      </c>
      <c r="K62" s="98">
        <f t="shared" si="7"/>
        <v>4.5549200622060824E-2</v>
      </c>
      <c r="L62" s="98">
        <f t="shared" si="8"/>
        <v>3.4328242957488188E-2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98" t="str">
        <f t="shared" si="7"/>
        <v/>
      </c>
      <c r="G63" s="98">
        <f t="shared" si="7"/>
        <v>6.1020615992404964E-2</v>
      </c>
      <c r="H63" s="98">
        <f t="shared" si="7"/>
        <v>5.7927403875089128E-2</v>
      </c>
      <c r="I63" s="98">
        <f t="shared" si="7"/>
        <v>5.9028696803023507E-2</v>
      </c>
      <c r="J63" s="98">
        <f t="shared" si="7"/>
        <v>4.9994840694240983E-2</v>
      </c>
      <c r="K63" s="98">
        <f t="shared" si="7"/>
        <v>4.327949496478764E-2</v>
      </c>
      <c r="L63" s="98">
        <f t="shared" si="8"/>
        <v>3.3028468584894992E-2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98">
        <f t="shared" si="7"/>
        <v>3.5135634181923295E-2</v>
      </c>
      <c r="G64" s="98">
        <f t="shared" si="7"/>
        <v>5.6027304111252917E-2</v>
      </c>
      <c r="H64" s="98">
        <f t="shared" si="7"/>
        <v>5.3491622266931466E-2</v>
      </c>
      <c r="I64" s="98">
        <f t="shared" si="7"/>
        <v>5.5201293266382928E-2</v>
      </c>
      <c r="J64" s="98">
        <f t="shared" si="7"/>
        <v>4.6910017999468083E-2</v>
      </c>
      <c r="K64" s="98">
        <f t="shared" si="7"/>
        <v>4.1024055631766247E-2</v>
      </c>
      <c r="L64" s="98">
        <f t="shared" si="8"/>
        <v>3.1738175694045412E-2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98">
        <f t="shared" si="6"/>
        <v>6.880561435719211E-3</v>
      </c>
      <c r="F65" s="98">
        <f t="shared" si="7"/>
        <v>2.9738079519346261E-2</v>
      </c>
      <c r="G65" s="98">
        <f t="shared" si="7"/>
        <v>5.1047072194530023E-2</v>
      </c>
      <c r="H65" s="98">
        <f t="shared" si="7"/>
        <v>4.9071297952820461E-2</v>
      </c>
      <c r="I65" s="98">
        <f t="shared" si="7"/>
        <v>5.1390522286030582E-2</v>
      </c>
      <c r="J65" s="98">
        <f t="shared" si="7"/>
        <v>4.3841655729766248E-2</v>
      </c>
      <c r="K65" s="98">
        <f t="shared" si="7"/>
        <v>3.8782864802845686E-2</v>
      </c>
      <c r="L65" s="98">
        <f t="shared" si="8"/>
        <v>3.0457324725269488E-2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98">
        <f t="shared" si="5"/>
        <v>3.6986532151432961E-3</v>
      </c>
      <c r="E66" s="98">
        <f t="shared" si="6"/>
        <v>1.1070998855491794E-3</v>
      </c>
      <c r="F66" s="98">
        <f t="shared" si="7"/>
        <v>2.4351646864582171E-2</v>
      </c>
      <c r="G66" s="98">
        <f t="shared" si="7"/>
        <v>4.6080196189133844E-2</v>
      </c>
      <c r="H66" s="98">
        <f t="shared" si="7"/>
        <v>4.4666622522836805E-2</v>
      </c>
      <c r="I66" s="98">
        <f t="shared" si="7"/>
        <v>4.7596496300023571E-2</v>
      </c>
      <c r="J66" s="98">
        <f t="shared" si="7"/>
        <v>4.0789789195222519E-2</v>
      </c>
      <c r="K66" s="98">
        <f t="shared" si="7"/>
        <v>3.6555903330776331E-2</v>
      </c>
      <c r="L66" s="98">
        <f t="shared" si="8"/>
        <v>2.9185875758471563E-2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99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98">
        <f t="shared" si="7"/>
        <v>1.8976671367420556E-2</v>
      </c>
      <c r="G67" s="98">
        <f t="shared" si="7"/>
        <v>4.1126947526226226E-2</v>
      </c>
      <c r="H67" s="98">
        <f t="shared" si="7"/>
        <v>4.0277783416474269E-2</v>
      </c>
      <c r="I67" s="98">
        <f t="shared" si="7"/>
        <v>4.3819324291215024E-2</v>
      </c>
      <c r="J67" s="98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BDT!Print_Area</vt:lpstr>
      <vt:lpstr>'BDT_b=.005'!Print_Area</vt:lpstr>
      <vt:lpstr>'BDT_b=.01'!Print_Area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Irving</cp:lastModifiedBy>
  <cp:lastPrinted>2004-05-18T03:27:22Z</cp:lastPrinted>
  <dcterms:created xsi:type="dcterms:W3CDTF">2000-07-13T16:13:54Z</dcterms:created>
  <dcterms:modified xsi:type="dcterms:W3CDTF">2021-01-16T18:40:54Z</dcterms:modified>
</cp:coreProperties>
</file>