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oc\Dropbox\ED - International University\2017-2018 S1\AM FRM 1\"/>
    </mc:Choice>
  </mc:AlternateContent>
  <bookViews>
    <workbookView xWindow="0" yWindow="0" windowWidth="28800" windowHeight="13500" xr2:uid="{98C17FE3-E5C0-4B85-B3CA-D37A847C18E7}"/>
  </bookViews>
  <sheets>
    <sheet name="Sheet1" sheetId="1" r:id="rId1"/>
  </sheets>
  <definedNames>
    <definedName name="d">Sheet1!$B$3</definedName>
    <definedName name="k">Sheet1!$B$5</definedName>
    <definedName name="p">Sheet1!$E$1</definedName>
    <definedName name="q">Sheet1!$E$2</definedName>
    <definedName name="rlf">Sheet1!$E$4</definedName>
    <definedName name="rsf">Sheet1!$B$4</definedName>
    <definedName name="s0">Sheet1!$B$1</definedName>
    <definedName name="u">Sheet1!$B$2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Q10" i="1"/>
  <c r="R10" i="1"/>
  <c r="S10" i="1"/>
  <c r="T10" i="1"/>
  <c r="U10" i="1"/>
  <c r="V10" i="1"/>
  <c r="W10" i="1"/>
  <c r="X10" i="1"/>
  <c r="Y10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C14" i="1"/>
  <c r="D14" i="1"/>
  <c r="E14" i="1"/>
  <c r="F14" i="1"/>
  <c r="G14" i="1"/>
  <c r="C15" i="1"/>
  <c r="D15" i="1"/>
  <c r="E15" i="1"/>
  <c r="F15" i="1"/>
  <c r="C16" i="1"/>
  <c r="D16" i="1"/>
  <c r="E16" i="1"/>
  <c r="C17" i="1"/>
  <c r="D17" i="1"/>
  <c r="C18" i="1"/>
  <c r="C19" i="1"/>
  <c r="D18" i="1" s="1"/>
  <c r="C20" i="1"/>
  <c r="D20" i="1"/>
  <c r="E20" i="1" s="1"/>
  <c r="F20" i="1" s="1"/>
  <c r="G20" i="1" s="1"/>
  <c r="H20" i="1" s="1"/>
  <c r="I20" i="1" s="1"/>
  <c r="J20" i="1" s="1"/>
  <c r="K20" i="1" s="1"/>
  <c r="L20" i="1" s="1"/>
  <c r="B41" i="1"/>
  <c r="Y25" i="1"/>
  <c r="X25" i="1"/>
  <c r="W25" i="1"/>
  <c r="V25" i="1"/>
  <c r="U25" i="1"/>
  <c r="T25" i="1"/>
  <c r="S25" i="1"/>
  <c r="R25" i="1"/>
  <c r="Q25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E4" i="1"/>
  <c r="M21" i="1"/>
  <c r="E2" i="1"/>
  <c r="E1" i="1"/>
  <c r="N11" i="1" s="1"/>
  <c r="B3" i="1"/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Z19" i="1" s="1"/>
  <c r="N16" i="1"/>
  <c r="E17" i="1"/>
  <c r="E18" i="1"/>
  <c r="F18" i="1" s="1"/>
  <c r="G18" i="1" s="1"/>
  <c r="H18" i="1" s="1"/>
  <c r="I18" i="1" s="1"/>
  <c r="J18" i="1" s="1"/>
  <c r="K18" i="1" s="1"/>
  <c r="L18" i="1" s="1"/>
  <c r="M20" i="1"/>
  <c r="Z34" i="1"/>
  <c r="C41" i="1"/>
  <c r="N15" i="1"/>
  <c r="N20" i="1"/>
  <c r="N12" i="1"/>
  <c r="N19" i="1"/>
  <c r="N18" i="1"/>
  <c r="N14" i="1"/>
  <c r="N10" i="1"/>
  <c r="N17" i="1"/>
  <c r="N13" i="1"/>
  <c r="K35" i="1" l="1"/>
  <c r="Z20" i="1"/>
  <c r="Y20" i="1" s="1"/>
  <c r="Y35" i="1" s="1"/>
  <c r="F17" i="1"/>
  <c r="G17" i="1" s="1"/>
  <c r="H17" i="1" s="1"/>
  <c r="I17" i="1" s="1"/>
  <c r="J17" i="1" s="1"/>
  <c r="K17" i="1" s="1"/>
  <c r="L17" i="1" s="1"/>
  <c r="F16" i="1"/>
  <c r="Z35" i="1"/>
  <c r="M18" i="1"/>
  <c r="Z18" i="1" s="1"/>
  <c r="Y19" i="1" s="1"/>
  <c r="D41" i="1"/>
  <c r="C44" i="1"/>
  <c r="C43" i="1" s="1"/>
  <c r="N21" i="1"/>
  <c r="X20" i="1" l="1"/>
  <c r="G16" i="1"/>
  <c r="H16" i="1" s="1"/>
  <c r="I16" i="1" s="1"/>
  <c r="J16" i="1" s="1"/>
  <c r="K16" i="1" s="1"/>
  <c r="L16" i="1" s="1"/>
  <c r="G15" i="1"/>
  <c r="Z33" i="1"/>
  <c r="M17" i="1"/>
  <c r="Z17" i="1" s="1"/>
  <c r="Y18" i="1" s="1"/>
  <c r="X19" i="1" s="1"/>
  <c r="W20" i="1" s="1"/>
  <c r="K34" i="1"/>
  <c r="Y34" i="1" s="1"/>
  <c r="E41" i="1"/>
  <c r="D44" i="1"/>
  <c r="D43" i="1" s="1"/>
  <c r="J35" i="1"/>
  <c r="H15" i="1" l="1"/>
  <c r="I15" i="1" s="1"/>
  <c r="J15" i="1" s="1"/>
  <c r="K15" i="1" s="1"/>
  <c r="L15" i="1" s="1"/>
  <c r="H14" i="1"/>
  <c r="M16" i="1"/>
  <c r="Z32" i="1"/>
  <c r="K33" i="1"/>
  <c r="F41" i="1"/>
  <c r="E44" i="1"/>
  <c r="E43" i="1" s="1"/>
  <c r="X35" i="1"/>
  <c r="Z16" i="1" l="1"/>
  <c r="Y17" i="1" s="1"/>
  <c r="X18" i="1" s="1"/>
  <c r="Y33" i="1"/>
  <c r="I13" i="1"/>
  <c r="I14" i="1"/>
  <c r="J14" i="1" s="1"/>
  <c r="K14" i="1" s="1"/>
  <c r="L14" i="1" s="1"/>
  <c r="J34" i="1"/>
  <c r="K32" i="1"/>
  <c r="M15" i="1"/>
  <c r="Z15" i="1" s="1"/>
  <c r="Y16" i="1" s="1"/>
  <c r="X17" i="1" s="1"/>
  <c r="G41" i="1"/>
  <c r="F44" i="1"/>
  <c r="F43" i="1" s="1"/>
  <c r="W18" i="1" l="1"/>
  <c r="W19" i="1"/>
  <c r="V20" i="1" s="1"/>
  <c r="Z31" i="1"/>
  <c r="J13" i="1"/>
  <c r="K13" i="1" s="1"/>
  <c r="L13" i="1" s="1"/>
  <c r="J12" i="1"/>
  <c r="Y32" i="1"/>
  <c r="J33" i="1"/>
  <c r="Z30" i="1"/>
  <c r="I35" i="1"/>
  <c r="K31" i="1"/>
  <c r="Y31" i="1" s="1"/>
  <c r="X34" i="1"/>
  <c r="H41" i="1"/>
  <c r="G44" i="1"/>
  <c r="G43" i="1" s="1"/>
  <c r="V19" i="1" l="1"/>
  <c r="U20" i="1" s="1"/>
  <c r="W35" i="1"/>
  <c r="K12" i="1"/>
  <c r="L12" i="1" s="1"/>
  <c r="K11" i="1"/>
  <c r="X33" i="1"/>
  <c r="M14" i="1"/>
  <c r="I34" i="1"/>
  <c r="J32" i="1"/>
  <c r="I41" i="1"/>
  <c r="H44" i="1"/>
  <c r="H43" i="1" s="1"/>
  <c r="Z29" i="1" l="1"/>
  <c r="Z14" i="1"/>
  <c r="Y15" i="1" s="1"/>
  <c r="X16" i="1" s="1"/>
  <c r="W17" i="1" s="1"/>
  <c r="V18" i="1" s="1"/>
  <c r="U19" i="1" s="1"/>
  <c r="T20" i="1" s="1"/>
  <c r="L11" i="1"/>
  <c r="L10" i="1"/>
  <c r="M10" i="1" s="1"/>
  <c r="Z10" i="1" s="1"/>
  <c r="X32" i="1"/>
  <c r="M13" i="1"/>
  <c r="Z13" i="1" s="1"/>
  <c r="Y14" i="1" s="1"/>
  <c r="X15" i="1" s="1"/>
  <c r="W16" i="1" s="1"/>
  <c r="V17" i="1" s="1"/>
  <c r="U18" i="1" s="1"/>
  <c r="K30" i="1"/>
  <c r="H35" i="1"/>
  <c r="I33" i="1"/>
  <c r="W34" i="1"/>
  <c r="J41" i="1"/>
  <c r="I44" i="1"/>
  <c r="I42" i="1" l="1"/>
  <c r="I43" i="1"/>
  <c r="T19" i="1"/>
  <c r="G42" i="1"/>
  <c r="H42" i="1"/>
  <c r="V35" i="1"/>
  <c r="W33" i="1"/>
  <c r="Y30" i="1"/>
  <c r="Z25" i="1"/>
  <c r="M11" i="1"/>
  <c r="Z11" i="1" s="1"/>
  <c r="Y11" i="1" s="1"/>
  <c r="M12" i="1"/>
  <c r="K29" i="1"/>
  <c r="H34" i="1"/>
  <c r="J31" i="1"/>
  <c r="Z28" i="1"/>
  <c r="K41" i="1"/>
  <c r="J44" i="1"/>
  <c r="J42" i="1" l="1"/>
  <c r="J43" i="1"/>
  <c r="Z27" i="1"/>
  <c r="Z12" i="1"/>
  <c r="Y13" i="1" s="1"/>
  <c r="X14" i="1" s="1"/>
  <c r="W15" i="1" s="1"/>
  <c r="V16" i="1" s="1"/>
  <c r="U17" i="1" s="1"/>
  <c r="T18" i="1" s="1"/>
  <c r="Y12" i="1"/>
  <c r="X13" i="1" s="1"/>
  <c r="W14" i="1" s="1"/>
  <c r="V15" i="1" s="1"/>
  <c r="U16" i="1" s="1"/>
  <c r="T17" i="1" s="1"/>
  <c r="F42" i="1"/>
  <c r="S20" i="1"/>
  <c r="K26" i="1"/>
  <c r="Y26" i="1" s="1"/>
  <c r="K27" i="1"/>
  <c r="V34" i="1"/>
  <c r="X31" i="1"/>
  <c r="Y29" i="1"/>
  <c r="K28" i="1"/>
  <c r="I32" i="1"/>
  <c r="J30" i="1"/>
  <c r="Z26" i="1"/>
  <c r="G35" i="1"/>
  <c r="L41" i="1"/>
  <c r="K44" i="1"/>
  <c r="K43" i="1" s="1"/>
  <c r="S18" i="1" l="1"/>
  <c r="S19" i="1"/>
  <c r="X12" i="1"/>
  <c r="W13" i="1" s="1"/>
  <c r="V14" i="1" s="1"/>
  <c r="U15" i="1" s="1"/>
  <c r="T16" i="1" s="1"/>
  <c r="S17" i="1" s="1"/>
  <c r="R18" i="1" s="1"/>
  <c r="K46" i="1"/>
  <c r="L47" i="1" s="1"/>
  <c r="K42" i="1"/>
  <c r="U35" i="1"/>
  <c r="Y28" i="1"/>
  <c r="H33" i="1"/>
  <c r="W32" i="1"/>
  <c r="J28" i="1"/>
  <c r="J27" i="1"/>
  <c r="I31" i="1"/>
  <c r="Y27" i="1"/>
  <c r="X30" i="1"/>
  <c r="J29" i="1"/>
  <c r="L44" i="1"/>
  <c r="L43" i="1" s="1"/>
  <c r="R20" i="1" l="1"/>
  <c r="E42" i="1"/>
  <c r="R19" i="1"/>
  <c r="L45" i="1"/>
  <c r="L49" i="1" s="1"/>
  <c r="L42" i="1"/>
  <c r="X29" i="1"/>
  <c r="J46" i="1"/>
  <c r="K47" i="1" s="1"/>
  <c r="K49" i="1" s="1"/>
  <c r="K50" i="1" s="1"/>
  <c r="I29" i="1"/>
  <c r="X27" i="1"/>
  <c r="H32" i="1"/>
  <c r="I28" i="1"/>
  <c r="G34" i="1"/>
  <c r="I30" i="1"/>
  <c r="I46" i="1" s="1"/>
  <c r="W31" i="1"/>
  <c r="X28" i="1"/>
  <c r="V33" i="1"/>
  <c r="Q20" i="1" l="1"/>
  <c r="D42" i="1"/>
  <c r="Q19" i="1"/>
  <c r="J47" i="1"/>
  <c r="J49" i="1" s="1"/>
  <c r="J50" i="1" s="1"/>
  <c r="U34" i="1"/>
  <c r="W28" i="1"/>
  <c r="V32" i="1"/>
  <c r="F35" i="1"/>
  <c r="G33" i="1"/>
  <c r="H30" i="1"/>
  <c r="H31" i="1"/>
  <c r="W30" i="1"/>
  <c r="H29" i="1"/>
  <c r="W29" i="1"/>
  <c r="L50" i="1"/>
  <c r="C42" i="1" l="1"/>
  <c r="V31" i="1"/>
  <c r="H46" i="1"/>
  <c r="I47" i="1" s="1"/>
  <c r="I49" i="1" s="1"/>
  <c r="I50" i="1" s="1"/>
  <c r="V29" i="1"/>
  <c r="V30" i="1"/>
  <c r="T35" i="1"/>
  <c r="U33" i="1"/>
  <c r="G31" i="1"/>
  <c r="U31" i="1" s="1"/>
  <c r="G30" i="1"/>
  <c r="U30" i="1" s="1"/>
  <c r="G32" i="1"/>
  <c r="U32" i="1" s="1"/>
  <c r="F34" i="1"/>
  <c r="E35" i="1" l="1"/>
  <c r="F31" i="1"/>
  <c r="G46" i="1"/>
  <c r="T34" i="1"/>
  <c r="F33" i="1"/>
  <c r="F32" i="1"/>
  <c r="T32" i="1" l="1"/>
  <c r="T33" i="1"/>
  <c r="E32" i="1"/>
  <c r="E33" i="1"/>
  <c r="T31" i="1"/>
  <c r="F46" i="1"/>
  <c r="E34" i="1"/>
  <c r="H47" i="1"/>
  <c r="H49" i="1" s="1"/>
  <c r="H50" i="1" s="1"/>
  <c r="S35" i="1"/>
  <c r="E46" i="1" l="1"/>
  <c r="F47" i="1" s="1"/>
  <c r="F49" i="1" s="1"/>
  <c r="F50" i="1" s="1"/>
  <c r="S34" i="1"/>
  <c r="D34" i="1"/>
  <c r="R34" i="1" s="1"/>
  <c r="D35" i="1"/>
  <c r="S33" i="1"/>
  <c r="D33" i="1"/>
  <c r="R33" i="1" s="1"/>
  <c r="G47" i="1"/>
  <c r="G49" i="1" s="1"/>
  <c r="G50" i="1" s="1"/>
  <c r="S32" i="1"/>
  <c r="C35" i="1" l="1"/>
  <c r="P20" i="1"/>
  <c r="B42" i="1" s="1"/>
  <c r="C34" i="1"/>
  <c r="Q34" i="1" s="1"/>
  <c r="Q23" i="1" s="1"/>
  <c r="D46" i="1"/>
  <c r="E47" i="1" s="1"/>
  <c r="E49" i="1" s="1"/>
  <c r="E50" i="1" s="1"/>
  <c r="R35" i="1"/>
  <c r="B45" i="1" l="1"/>
  <c r="B35" i="1"/>
  <c r="C46" i="1"/>
  <c r="Q35" i="1"/>
  <c r="Q24" i="1" s="1"/>
  <c r="B46" i="1" l="1"/>
  <c r="B47" i="1" s="1"/>
  <c r="B49" i="1" s="1"/>
  <c r="B50" i="1" s="1"/>
  <c r="P35" i="1"/>
  <c r="D47" i="1"/>
  <c r="D49" i="1" s="1"/>
  <c r="D50" i="1" s="1"/>
  <c r="C47" i="1" l="1"/>
  <c r="C49" i="1" s="1"/>
  <c r="C50" i="1" s="1"/>
  <c r="B51" i="1" s="1"/>
</calcChain>
</file>

<file path=xl/sharedStrings.xml><?xml version="1.0" encoding="utf-8"?>
<sst xmlns="http://schemas.openxmlformats.org/spreadsheetml/2006/main" count="25" uniqueCount="25">
  <si>
    <t>S0</t>
  </si>
  <si>
    <t>u</t>
  </si>
  <si>
    <t>d</t>
  </si>
  <si>
    <t>r</t>
  </si>
  <si>
    <t>K</t>
  </si>
  <si>
    <t>q</t>
  </si>
  <si>
    <t>p</t>
  </si>
  <si>
    <t>Pay-off</t>
  </si>
  <si>
    <t>Prob</t>
  </si>
  <si>
    <t>R</t>
  </si>
  <si>
    <t>b bond: b_t</t>
  </si>
  <si>
    <t>x Hedge ratio: x_t</t>
  </si>
  <si>
    <t>Option Value Latices: C_t</t>
  </si>
  <si>
    <t>Stock Price Latices: S_t</t>
  </si>
  <si>
    <t>Simulation</t>
  </si>
  <si>
    <t>Time</t>
  </si>
  <si>
    <t xml:space="preserve">Stock </t>
  </si>
  <si>
    <t>Buy 1C</t>
  </si>
  <si>
    <t>Index</t>
  </si>
  <si>
    <t>Hedge x</t>
  </si>
  <si>
    <t>Cash</t>
  </si>
  <si>
    <t>PV</t>
  </si>
  <si>
    <t>NPV</t>
  </si>
  <si>
    <t>Option</t>
  </si>
  <si>
    <t>b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</si>
</sst>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2" fillId="0" borderId="0" xfId="0" applyNumberFormat="1" applyFont="1"/>
    <xf numFmtId="2" fontId="1" fillId="0" borderId="0" xfId="0" applyNumberFormat="1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2697-5E52-4B74-A58D-ADC69853BD8F}">
  <dimension ref="A1:Z51"/>
  <sheetViews>
    <sheetView tabSelected="1" topLeftCell="A7" workbookViewId="0">
      <selection activeCell="T43" sqref="T43"/>
    </sheetView>
  </sheetViews>
  <sheetFormatPr defaultRowHeight="15" x14ac:dyDescent="0.25"/>
  <sheetData>
    <row r="1" spans="1:26" x14ac:dyDescent="0.25">
      <c r="A1" t="s">
        <v>0</v>
      </c>
      <c r="B1">
        <v>100</v>
      </c>
      <c r="D1" t="s">
        <v>6</v>
      </c>
      <c r="E1" s="2">
        <f>(1+rsf-d)/(u-d)</f>
        <v>0.59024390243902447</v>
      </c>
    </row>
    <row r="2" spans="1:26" x14ac:dyDescent="0.25">
      <c r="A2" t="s">
        <v>1</v>
      </c>
      <c r="B2" s="2">
        <v>1.05</v>
      </c>
      <c r="D2" t="s">
        <v>5</v>
      </c>
      <c r="E2" s="2">
        <f>(u-1-rsf)/(u-d)</f>
        <v>0.40975609756097564</v>
      </c>
    </row>
    <row r="3" spans="1:26" x14ac:dyDescent="0.25">
      <c r="A3" t="s">
        <v>2</v>
      </c>
      <c r="B3" s="2">
        <f>1/B2</f>
        <v>0.95238095238095233</v>
      </c>
    </row>
    <row r="4" spans="1:26" x14ac:dyDescent="0.25">
      <c r="A4" t="s">
        <v>3</v>
      </c>
      <c r="B4" s="1">
        <v>0.01</v>
      </c>
      <c r="D4" t="s">
        <v>9</v>
      </c>
      <c r="E4">
        <f>1+rsf</f>
        <v>1.01</v>
      </c>
    </row>
    <row r="5" spans="1:26" x14ac:dyDescent="0.25">
      <c r="A5" t="s">
        <v>4</v>
      </c>
      <c r="B5">
        <v>95</v>
      </c>
    </row>
    <row r="9" spans="1:26" x14ac:dyDescent="0.25">
      <c r="B9" t="s">
        <v>13</v>
      </c>
      <c r="M9" t="s">
        <v>7</v>
      </c>
      <c r="N9" t="s">
        <v>8</v>
      </c>
      <c r="P9" t="s">
        <v>12</v>
      </c>
    </row>
    <row r="10" spans="1:26" x14ac:dyDescent="0.25">
      <c r="A10">
        <v>10</v>
      </c>
      <c r="B10" s="3"/>
      <c r="C10" s="4" t="str">
        <f>IF($A10&gt;C$21,"",IF($A10=C$21,B11*u,B10*d))</f>
        <v/>
      </c>
      <c r="D10" s="4" t="str">
        <f>IF($A10&gt;D$21,"",IF($A10=D$21,C11*u,C10*d))</f>
        <v/>
      </c>
      <c r="E10" s="4" t="str">
        <f>IF($A10&gt;E$21,"",IF($A10=E$21,D11*u,D10*d))</f>
        <v/>
      </c>
      <c r="F10" s="4" t="str">
        <f>IF($A10&gt;F$21,"",IF($A10=F$21,E11*u,E10*d))</f>
        <v/>
      </c>
      <c r="G10" s="4" t="str">
        <f>IF($A10&gt;G$21,"",IF($A10=G$21,F11*u,F10*d))</f>
        <v/>
      </c>
      <c r="H10" s="4" t="str">
        <f>IF($A10&gt;H$21,"",IF($A10=H$21,G11*u,G10*d))</f>
        <v/>
      </c>
      <c r="I10" s="4" t="str">
        <f>IF($A10&gt;I$21,"",IF($A10=I$21,H11*u,H10*d))</f>
        <v/>
      </c>
      <c r="J10" s="4" t="str">
        <f>IF($A10&gt;J$21,"",IF($A10=J$21,I11*u,I10*d))</f>
        <v/>
      </c>
      <c r="K10" s="4" t="str">
        <f>IF($A10&gt;K$21,"",IF($A10=K$21,J11*u,J10*d))</f>
        <v/>
      </c>
      <c r="L10" s="5">
        <f>IF($A10&gt;L$21,"",IF($A10=L$21,K11*u,K10*d))</f>
        <v>162.88946267774421</v>
      </c>
      <c r="M10" s="2">
        <f>MAX(L10-k,0)</f>
        <v>67.889462677744206</v>
      </c>
      <c r="N10" s="12">
        <f>COMBIN(10,A10)*p^A10*q^(10-A10)</f>
        <v>5.1323361406475322E-3</v>
      </c>
      <c r="O10">
        <v>10</v>
      </c>
      <c r="P10" s="3"/>
      <c r="Q10" s="4" t="str">
        <f>IF($A10&gt;Q$21,"",IF($A10=Q$21,P11*u,P10*d))</f>
        <v/>
      </c>
      <c r="R10" s="4" t="str">
        <f>IF($A10&gt;R$21,"",IF($A10=R$21,Q11*u,Q10*d))</f>
        <v/>
      </c>
      <c r="S10" s="4" t="str">
        <f>IF($A10&gt;S$21,"",IF($A10=S$21,R11*u,R10*d))</f>
        <v/>
      </c>
      <c r="T10" s="4" t="str">
        <f>IF($A10&gt;T$21,"",IF($A10=T$21,S11*u,S10*d))</f>
        <v/>
      </c>
      <c r="U10" s="4" t="str">
        <f>IF($A10&gt;U$21,"",IF($A10=U$21,T11*u,T10*d))</f>
        <v/>
      </c>
      <c r="V10" s="4" t="str">
        <f>IF($A10&gt;V$21,"",IF($A10=V$21,U11*u,U10*d))</f>
        <v/>
      </c>
      <c r="W10" s="4" t="str">
        <f>IF($A10&gt;W$21,"",IF($A10=W$21,V11*u,V10*d))</f>
        <v/>
      </c>
      <c r="X10" s="4" t="str">
        <f>IF($A10&gt;X$21,"",IF($A10=X$21,W11*u,W10*d))</f>
        <v/>
      </c>
      <c r="Y10" s="4" t="str">
        <f>IF($A10&gt;Y$21,"",IF($A10=Y$21,X11*u,X10*d))</f>
        <v/>
      </c>
      <c r="Z10" s="5">
        <f>M10</f>
        <v>67.889462677744206</v>
      </c>
    </row>
    <row r="11" spans="1:26" x14ac:dyDescent="0.25">
      <c r="A11">
        <v>9</v>
      </c>
      <c r="B11" s="6"/>
      <c r="C11" s="7" t="str">
        <f>IF($A11&gt;C$21,"",IF($A11=C$21,B12*u,B11*d))</f>
        <v/>
      </c>
      <c r="D11" s="7" t="str">
        <f>IF($A11&gt;D$21,"",IF($A11=D$21,C12*u,C11*d))</f>
        <v/>
      </c>
      <c r="E11" s="7" t="str">
        <f>IF($A11&gt;E$21,"",IF($A11=E$21,D12*u,D11*d))</f>
        <v/>
      </c>
      <c r="F11" s="7" t="str">
        <f>IF($A11&gt;F$21,"",IF($A11=F$21,E12*u,E11*d))</f>
        <v/>
      </c>
      <c r="G11" s="7" t="str">
        <f>IF($A11&gt;G$21,"",IF($A11=G$21,F12*u,F11*d))</f>
        <v/>
      </c>
      <c r="H11" s="7" t="str">
        <f>IF($A11&gt;H$21,"",IF($A11=H$21,G12*u,G11*d))</f>
        <v/>
      </c>
      <c r="I11" s="7" t="str">
        <f>IF($A11&gt;I$21,"",IF($A11=I$21,H12*u,H11*d))</f>
        <v/>
      </c>
      <c r="J11" s="7" t="str">
        <f>IF($A11&gt;J$21,"",IF($A11=J$21,I12*u,I11*d))</f>
        <v/>
      </c>
      <c r="K11" s="7">
        <f>IF($A11&gt;K$21,"",IF($A11=K$21,J12*u,J11*d))</f>
        <v>155.13282159785163</v>
      </c>
      <c r="L11" s="8">
        <f>IF($A11&gt;L$21,"",IF($A11=L$21,K12*u,K11*d))</f>
        <v>147.74554437890632</v>
      </c>
      <c r="M11" s="2">
        <f>MAX(L11-k,0)</f>
        <v>52.745544378906317</v>
      </c>
      <c r="N11" s="12">
        <f>COMBIN(10,A11)*p^A11*q^(10-A11)</f>
        <v>3.5629440976396087E-2</v>
      </c>
      <c r="O11">
        <v>9</v>
      </c>
      <c r="P11" s="6"/>
      <c r="Q11" s="7"/>
      <c r="R11" s="7"/>
      <c r="S11" s="7"/>
      <c r="T11" s="7"/>
      <c r="U11" s="7"/>
      <c r="V11" s="7"/>
      <c r="W11" s="7"/>
      <c r="X11" s="7"/>
      <c r="Y11" s="7">
        <f>(p*Z10+q*Z11)/rlf</f>
        <v>61.073415657257577</v>
      </c>
      <c r="Z11" s="8">
        <f t="shared" ref="Z11:Z20" si="0">M11</f>
        <v>52.745544378906317</v>
      </c>
    </row>
    <row r="12" spans="1:26" x14ac:dyDescent="0.25">
      <c r="A12">
        <v>8</v>
      </c>
      <c r="B12" s="6"/>
      <c r="C12" s="7" t="str">
        <f>IF($A12&gt;C$21,"",IF($A12=C$21,B13*u,B12*d))</f>
        <v/>
      </c>
      <c r="D12" s="7" t="str">
        <f>IF($A12&gt;D$21,"",IF($A12=D$21,C13*u,C12*d))</f>
        <v/>
      </c>
      <c r="E12" s="7" t="str">
        <f>IF($A12&gt;E$21,"",IF($A12=E$21,D13*u,D12*d))</f>
        <v/>
      </c>
      <c r="F12" s="7" t="str">
        <f>IF($A12&gt;F$21,"",IF($A12=F$21,E13*u,E12*d))</f>
        <v/>
      </c>
      <c r="G12" s="7" t="str">
        <f>IF($A12&gt;G$21,"",IF($A12=G$21,F13*u,F12*d))</f>
        <v/>
      </c>
      <c r="H12" s="7" t="str">
        <f>IF($A12&gt;H$21,"",IF($A12=H$21,G13*u,G12*d))</f>
        <v/>
      </c>
      <c r="I12" s="7" t="str">
        <f>IF($A12&gt;I$21,"",IF($A12=I$21,H13*u,H12*d))</f>
        <v/>
      </c>
      <c r="J12" s="7">
        <f>IF($A12&gt;J$21,"",IF($A12=J$21,I13*u,I12*d))</f>
        <v>147.74554437890632</v>
      </c>
      <c r="K12" s="7">
        <f>IF($A12&gt;K$21,"",IF($A12=K$21,J13*u,J12*d))</f>
        <v>140.71004226562505</v>
      </c>
      <c r="L12" s="8">
        <f>IF($A12&gt;L$21,"",IF($A12=L$21,K13*u,K12*d))</f>
        <v>134.00956406250003</v>
      </c>
      <c r="M12" s="2">
        <f>MAX(L12-k,0)</f>
        <v>39.009564062500033</v>
      </c>
      <c r="N12" s="12">
        <f>COMBIN(10,A12)*p^A12*q^(10-A12)</f>
        <v>0.11130519577750181</v>
      </c>
      <c r="O12">
        <v>8</v>
      </c>
      <c r="P12" s="6"/>
      <c r="Q12" s="7"/>
      <c r="R12" s="7"/>
      <c r="S12" s="7"/>
      <c r="T12" s="7"/>
      <c r="U12" s="7"/>
      <c r="V12" s="7"/>
      <c r="W12" s="7"/>
      <c r="X12" s="7">
        <f>(p*Y11+q*Y12)/rlf</f>
        <v>54.617419685248834</v>
      </c>
      <c r="Y12" s="7">
        <f>(p*Z11+q*Z12)/rlf</f>
        <v>46.650636325030995</v>
      </c>
      <c r="Z12" s="8">
        <f t="shared" si="0"/>
        <v>39.009564062500033</v>
      </c>
    </row>
    <row r="13" spans="1:26" x14ac:dyDescent="0.25">
      <c r="A13">
        <v>7</v>
      </c>
      <c r="B13" s="6"/>
      <c r="C13" s="7" t="str">
        <f>IF($A13&gt;C$21,"",IF($A13=C$21,B14*u,B13*d))</f>
        <v/>
      </c>
      <c r="D13" s="7" t="str">
        <f>IF($A13&gt;D$21,"",IF($A13=D$21,C14*u,C13*d))</f>
        <v/>
      </c>
      <c r="E13" s="7" t="str">
        <f>IF($A13&gt;E$21,"",IF($A13=E$21,D14*u,D13*d))</f>
        <v/>
      </c>
      <c r="F13" s="7" t="str">
        <f>IF($A13&gt;F$21,"",IF($A13=F$21,E14*u,E13*d))</f>
        <v/>
      </c>
      <c r="G13" s="7" t="str">
        <f>IF($A13&gt;G$21,"",IF($A13=G$21,F14*u,F13*d))</f>
        <v/>
      </c>
      <c r="H13" s="7" t="str">
        <f>IF($A13&gt;H$21,"",IF($A13=H$21,G14*u,G13*d))</f>
        <v/>
      </c>
      <c r="I13" s="7">
        <f>IF($A13&gt;I$21,"",IF($A13=I$21,H14*u,H13*d))</f>
        <v>140.71004226562505</v>
      </c>
      <c r="J13" s="7">
        <f>IF($A13&gt;J$21,"",IF($A13=J$21,I14*u,I13*d))</f>
        <v>134.00956406250003</v>
      </c>
      <c r="K13" s="7">
        <f>IF($A13&gt;K$21,"",IF($A13=K$21,J14*u,J13*d))</f>
        <v>127.62815625000002</v>
      </c>
      <c r="L13" s="8">
        <f>IF($A13&gt;L$21,"",IF($A13=L$21,K14*u,K13*d))</f>
        <v>121.55062500000001</v>
      </c>
      <c r="M13" s="2">
        <f>MAX(L13-k,0)</f>
        <v>26.550625000000011</v>
      </c>
      <c r="N13" s="12">
        <f>COMBIN(10,A13)*p^A13*q^(10-A13)</f>
        <v>0.20605259383603641</v>
      </c>
      <c r="O13">
        <v>7</v>
      </c>
      <c r="P13" s="6"/>
      <c r="Q13" s="7"/>
      <c r="R13" s="7"/>
      <c r="S13" s="7"/>
      <c r="T13" s="7"/>
      <c r="U13" s="7"/>
      <c r="V13" s="7"/>
      <c r="W13" s="7">
        <f>(p*X12+q*X13)/rlf</f>
        <v>48.503978212498851</v>
      </c>
      <c r="X13" s="7">
        <f>(p*Y12+q*Y13)/rlf</f>
        <v>40.881439368842571</v>
      </c>
      <c r="Y13" s="7">
        <f>(p*Z12+q*Z13)/rlf</f>
        <v>33.568750309405971</v>
      </c>
      <c r="Z13" s="8">
        <f t="shared" si="0"/>
        <v>26.550625000000011</v>
      </c>
    </row>
    <row r="14" spans="1:26" x14ac:dyDescent="0.25">
      <c r="A14">
        <v>6</v>
      </c>
      <c r="B14" s="6"/>
      <c r="C14" s="7" t="str">
        <f>IF($A14&gt;C$21,"",IF($A14=C$21,B15*u,B14*d))</f>
        <v/>
      </c>
      <c r="D14" s="7" t="str">
        <f>IF($A14&gt;D$21,"",IF($A14=D$21,C15*u,C14*d))</f>
        <v/>
      </c>
      <c r="E14" s="7" t="str">
        <f>IF($A14&gt;E$21,"",IF($A14=E$21,D15*u,D14*d))</f>
        <v/>
      </c>
      <c r="F14" s="7" t="str">
        <f>IF($A14&gt;F$21,"",IF($A14=F$21,E15*u,E14*d))</f>
        <v/>
      </c>
      <c r="G14" s="7" t="str">
        <f>IF($A14&gt;G$21,"",IF($A14=G$21,F15*u,F14*d))</f>
        <v/>
      </c>
      <c r="H14" s="7">
        <f>IF($A14&gt;H$21,"",IF($A14=H$21,G15*u,G14*d))</f>
        <v>134.00956406250003</v>
      </c>
      <c r="I14" s="7">
        <f>IF($A14&gt;I$21,"",IF($A14=I$21,H15*u,H14*d))</f>
        <v>127.62815625000002</v>
      </c>
      <c r="J14" s="7">
        <f>IF($A14&gt;J$21,"",IF($A14=J$21,I15*u,I14*d))</f>
        <v>121.55062500000001</v>
      </c>
      <c r="K14" s="7">
        <f>IF($A14&gt;K$21,"",IF($A14=K$21,J15*u,J14*d))</f>
        <v>115.7625</v>
      </c>
      <c r="L14" s="8">
        <f>IF($A14&gt;L$21,"",IF($A14=L$21,K15*u,K14*d))</f>
        <v>110.25</v>
      </c>
      <c r="M14" s="2">
        <f>MAX(L14-k,0)</f>
        <v>15.25</v>
      </c>
      <c r="N14" s="12">
        <f>COMBIN(10,A14)*p^A14*q^(10-A14)</f>
        <v>0.25032835780080454</v>
      </c>
      <c r="O14">
        <v>6</v>
      </c>
      <c r="P14" s="6"/>
      <c r="Q14" s="7"/>
      <c r="R14" s="7"/>
      <c r="S14" s="7"/>
      <c r="T14" s="7"/>
      <c r="U14" s="7"/>
      <c r="V14" s="7">
        <f>(p*W13+q*W14)/rlf</f>
        <v>42.716431336632517</v>
      </c>
      <c r="W14" s="7">
        <f>(p*X13+q*X14)/rlf</f>
        <v>35.422092196873827</v>
      </c>
      <c r="X14" s="7">
        <f>(p*Y13+q*Y14)/rlf</f>
        <v>28.422500306342538</v>
      </c>
      <c r="Y14" s="7">
        <f>(p*Z13+q*Z14)/rlf</f>
        <v>21.703094059405949</v>
      </c>
      <c r="Z14" s="8">
        <f t="shared" si="0"/>
        <v>15.25</v>
      </c>
    </row>
    <row r="15" spans="1:26" x14ac:dyDescent="0.25">
      <c r="A15">
        <v>5</v>
      </c>
      <c r="B15" s="6"/>
      <c r="C15" s="7" t="str">
        <f>IF($A15&gt;C$21,"",IF($A15=C$21,B16*u,B15*d))</f>
        <v/>
      </c>
      <c r="D15" s="7" t="str">
        <f>IF($A15&gt;D$21,"",IF($A15=D$21,C16*u,C15*d))</f>
        <v/>
      </c>
      <c r="E15" s="7" t="str">
        <f>IF($A15&gt;E$21,"",IF($A15=E$21,D16*u,D15*d))</f>
        <v/>
      </c>
      <c r="F15" s="7" t="str">
        <f>IF($A15&gt;F$21,"",IF($A15=F$21,E16*u,E15*d))</f>
        <v/>
      </c>
      <c r="G15" s="7">
        <f>IF($A15&gt;G$21,"",IF($A15=G$21,F16*u,F15*d))</f>
        <v>127.62815625000002</v>
      </c>
      <c r="H15" s="7">
        <f>IF($A15&gt;H$21,"",IF($A15=H$21,G16*u,G15*d))</f>
        <v>121.55062500000001</v>
      </c>
      <c r="I15" s="7">
        <f>IF($A15&gt;I$21,"",IF($A15=I$21,H16*u,H15*d))</f>
        <v>115.7625</v>
      </c>
      <c r="J15" s="7">
        <f>IF($A15&gt;J$21,"",IF($A15=J$21,I16*u,I15*d))</f>
        <v>110.25</v>
      </c>
      <c r="K15" s="7">
        <f>IF($A15&gt;K$21,"",IF($A15=K$21,J16*u,J15*d))</f>
        <v>105</v>
      </c>
      <c r="L15" s="8">
        <f>IF($A15&gt;L$21,"",IF($A15=L$21,K16*u,K15*d))</f>
        <v>100</v>
      </c>
      <c r="M15" s="2">
        <f>MAX(L15-k,0)</f>
        <v>5</v>
      </c>
      <c r="N15" s="12">
        <f>COMBIN(10,A15)*p^A15*q^(10-A15)</f>
        <v>0.20853800385389334</v>
      </c>
      <c r="O15">
        <v>5</v>
      </c>
      <c r="P15" s="6"/>
      <c r="Q15" s="7"/>
      <c r="R15" s="7"/>
      <c r="S15" s="7"/>
      <c r="T15" s="7"/>
      <c r="U15" s="7">
        <f>(p*V14+q*V15)/rlf</f>
        <v>37.238915927358924</v>
      </c>
      <c r="V15" s="7">
        <f>(p*W14+q*W15)/rlf</f>
        <v>30.257492274132492</v>
      </c>
      <c r="W15" s="7">
        <f>(p*X14+q*X15)/rlf</f>
        <v>23.556435946873794</v>
      </c>
      <c r="X15" s="7">
        <f>(p*Y14+q*Y15)/rlf</f>
        <v>17.12187530634252</v>
      </c>
      <c r="Y15" s="7">
        <f>(p*Z14+q*Z15)/rlf</f>
        <v>10.940594059405941</v>
      </c>
      <c r="Z15" s="8">
        <f t="shared" si="0"/>
        <v>5</v>
      </c>
    </row>
    <row r="16" spans="1:26" x14ac:dyDescent="0.25">
      <c r="A16">
        <v>4</v>
      </c>
      <c r="B16" s="6"/>
      <c r="C16" s="7" t="str">
        <f>IF($A16&gt;C$21,"",IF($A16=C$21,B17*u,B16*d))</f>
        <v/>
      </c>
      <c r="D16" s="7" t="str">
        <f>IF($A16&gt;D$21,"",IF($A16=D$21,C17*u,C16*d))</f>
        <v/>
      </c>
      <c r="E16" s="7" t="str">
        <f>IF($A16&gt;E$21,"",IF($A16=E$21,D17*u,D16*d))</f>
        <v/>
      </c>
      <c r="F16" s="7">
        <f>IF($A16&gt;F$21,"",IF($A16=F$21,E17*u,E16*d))</f>
        <v>121.55062500000001</v>
      </c>
      <c r="G16" s="7">
        <f>IF($A16&gt;G$21,"",IF($A16=G$21,F17*u,F16*d))</f>
        <v>115.7625</v>
      </c>
      <c r="H16" s="7">
        <f>IF($A16&gt;H$21,"",IF($A16=H$21,G17*u,G16*d))</f>
        <v>110.25</v>
      </c>
      <c r="I16" s="7">
        <f>IF($A16&gt;I$21,"",IF($A16=I$21,H17*u,H16*d))</f>
        <v>105</v>
      </c>
      <c r="J16" s="7">
        <f>IF($A16&gt;J$21,"",IF($A16=J$21,I17*u,I16*d))</f>
        <v>100</v>
      </c>
      <c r="K16" s="7">
        <f>IF($A16&gt;K$21,"",IF($A16=K$21,J17*u,J16*d))</f>
        <v>95.238095238095227</v>
      </c>
      <c r="L16" s="8">
        <f>IF($A16&gt;L$21,"",IF($A16=L$21,K17*u,K16*d))</f>
        <v>90.702947845804971</v>
      </c>
      <c r="M16" s="2">
        <f>MAX(L16-k,0)</f>
        <v>0</v>
      </c>
      <c r="N16" s="12">
        <f>COMBIN(10,A16)*p^A16*q^(10-A16)</f>
        <v>0.12064182041134325</v>
      </c>
      <c r="O16">
        <v>4</v>
      </c>
      <c r="P16" s="6"/>
      <c r="Q16" s="7"/>
      <c r="R16" s="7"/>
      <c r="S16" s="7"/>
      <c r="T16" s="7">
        <f>(p*U15+q*U16)/rlf</f>
        <v>32.075487625590256</v>
      </c>
      <c r="U16" s="7">
        <f>(p*V15+q*V16)/rlf</f>
        <v>25.420486734143243</v>
      </c>
      <c r="V16" s="7">
        <f>(p*W15+q*W16)/rlf</f>
        <v>19.073276346837222</v>
      </c>
      <c r="W16" s="7">
        <f>(p*X15+q*X16)/rlf</f>
        <v>13.08087045286806</v>
      </c>
      <c r="X16" s="7">
        <f>(p*Y15+q*Y16)/rlf</f>
        <v>7.5791347047486513</v>
      </c>
      <c r="Y16" s="7">
        <f>(p*Z15+q*Z16)/rlf</f>
        <v>2.9219995170248736</v>
      </c>
      <c r="Z16" s="8">
        <f t="shared" si="0"/>
        <v>0</v>
      </c>
    </row>
    <row r="17" spans="1:26" x14ac:dyDescent="0.25">
      <c r="A17">
        <v>3</v>
      </c>
      <c r="B17" s="6"/>
      <c r="C17" s="7" t="str">
        <f>IF($A17&gt;C$21,"",IF($A17=C$21,B18*u,B17*d))</f>
        <v/>
      </c>
      <c r="D17" s="7" t="str">
        <f>IF($A17&gt;D$21,"",IF($A17=D$21,C18*u,C17*d))</f>
        <v/>
      </c>
      <c r="E17" s="7">
        <f>IF($A17&gt;E$21,"",IF($A17=E$21,D18*u,D17*d))</f>
        <v>115.7625</v>
      </c>
      <c r="F17" s="7">
        <f>IF($A17&gt;F$21,"",IF($A17=F$21,E18*u,E17*d))</f>
        <v>110.25</v>
      </c>
      <c r="G17" s="7">
        <f>IF($A17&gt;G$21,"",IF($A17=G$21,F18*u,F17*d))</f>
        <v>105</v>
      </c>
      <c r="H17" s="7">
        <f>IF($A17&gt;H$21,"",IF($A17=H$21,G18*u,G17*d))</f>
        <v>100</v>
      </c>
      <c r="I17" s="7">
        <f>IF($A17&gt;I$21,"",IF($A17=I$21,H18*u,H17*d))</f>
        <v>95.238095238095227</v>
      </c>
      <c r="J17" s="7">
        <f>IF($A17&gt;J$21,"",IF($A17=J$21,I18*u,I17*d))</f>
        <v>90.702947845804971</v>
      </c>
      <c r="K17" s="7">
        <f>IF($A17&gt;K$21,"",IF($A17=K$21,J18*u,J17*d))</f>
        <v>86.383759853147581</v>
      </c>
      <c r="L17" s="8">
        <f>IF($A17&gt;L$21,"",IF($A17=L$21,K18*u,K17*d))</f>
        <v>82.270247479188171</v>
      </c>
      <c r="M17" s="2">
        <f>MAX(L17-k,0)</f>
        <v>0</v>
      </c>
      <c r="N17" s="12">
        <f>COMBIN(10,A17)*p^A17*q^(10-A17)</f>
        <v>4.7857912229293191E-2</v>
      </c>
      <c r="O17">
        <v>3</v>
      </c>
      <c r="P17" s="6"/>
      <c r="Q17" s="7"/>
      <c r="R17" s="7"/>
      <c r="S17" s="7">
        <f>(p*T16+q*T17)/rlf</f>
        <v>27.255691995562341</v>
      </c>
      <c r="T17" s="7">
        <f>(p*U16+q*U17)/rlf</f>
        <v>20.978059821247143</v>
      </c>
      <c r="U17" s="7">
        <f>(p*V16+q*V17)/rlf</f>
        <v>15.090814180451051</v>
      </c>
      <c r="V17" s="7">
        <f>(p*W16+q*W17)/rlf</f>
        <v>9.7224599773224565</v>
      </c>
      <c r="W17" s="7">
        <f>(p*X16+q*X17)/rlf</f>
        <v>5.1220239703283221</v>
      </c>
      <c r="X17" s="7">
        <f>(p*Y16+q*Y17)/rlf</f>
        <v>1.707616235498719</v>
      </c>
      <c r="Y17" s="7">
        <f>(p*Z16+q*Z17)/rlf</f>
        <v>0</v>
      </c>
      <c r="Z17" s="8">
        <f t="shared" si="0"/>
        <v>0</v>
      </c>
    </row>
    <row r="18" spans="1:26" x14ac:dyDescent="0.25">
      <c r="A18">
        <v>2</v>
      </c>
      <c r="B18" s="6"/>
      <c r="C18" s="7" t="str">
        <f>IF($A18&gt;C$21,"",IF($A18=C$21,B19*u,B18*d))</f>
        <v/>
      </c>
      <c r="D18" s="7">
        <f>IF($A18&gt;D$21,"",IF($A18=D$21,C19*u,C18*d))</f>
        <v>110.25</v>
      </c>
      <c r="E18" s="7">
        <f>IF($A18&gt;E$21,"",IF($A18=E$21,D19*u,D18*d))</f>
        <v>105</v>
      </c>
      <c r="F18" s="7">
        <f>IF($A18&gt;F$21,"",IF($A18=F$21,E19*u,E18*d))</f>
        <v>100</v>
      </c>
      <c r="G18" s="7">
        <f>IF($A18&gt;G$21,"",IF($A18=G$21,F19*u,F18*d))</f>
        <v>95.238095238095227</v>
      </c>
      <c r="H18" s="7">
        <f>IF($A18&gt;H$21,"",IF($A18=H$21,G19*u,G18*d))</f>
        <v>90.702947845804971</v>
      </c>
      <c r="I18" s="7">
        <f>IF($A18&gt;I$21,"",IF($A18=I$21,H19*u,H18*d))</f>
        <v>86.383759853147581</v>
      </c>
      <c r="J18" s="7">
        <f>IF($A18&gt;J$21,"",IF($A18=J$21,I19*u,I18*d))</f>
        <v>82.270247479188171</v>
      </c>
      <c r="K18" s="7">
        <f>IF($A18&gt;K$21,"",IF($A18=K$21,J19*u,J18*d))</f>
        <v>78.352616646845874</v>
      </c>
      <c r="L18" s="8">
        <f>IF($A18&gt;L$21,"",IF($A18=L$21,K19*u,K18*d))</f>
        <v>74.62153966366273</v>
      </c>
      <c r="M18" s="2">
        <f>MAX(L18-k,0)</f>
        <v>0</v>
      </c>
      <c r="N18" s="12">
        <f>COMBIN(10,A18)*p^A18*q^(10-A18)</f>
        <v>1.24588779770474E-2</v>
      </c>
      <c r="O18">
        <v>2</v>
      </c>
      <c r="P18" s="6"/>
      <c r="Q18" s="7"/>
      <c r="R18" s="7">
        <f>(p*S17+q*S18)/rlf</f>
        <v>22.824928141101932</v>
      </c>
      <c r="S18" s="7">
        <f>(p*T17+q*T18)/rlf</f>
        <v>16.999555239906091</v>
      </c>
      <c r="T18" s="7">
        <f>(p*U17+q*U18)/rlf</f>
        <v>11.683484214900613</v>
      </c>
      <c r="U18" s="7">
        <f>(p*V17+q*V18)/rlf</f>
        <v>7.0604391769118378</v>
      </c>
      <c r="V18" s="7">
        <f>(p*W17+q*W18)/rlf</f>
        <v>3.3981699324235564</v>
      </c>
      <c r="W18" s="7">
        <f>(p*X17+q*X18)/rlf</f>
        <v>0.99793076307821793</v>
      </c>
      <c r="X18" s="7">
        <f>(p*Y17+q*Y18)/rlf</f>
        <v>0</v>
      </c>
      <c r="Y18" s="7">
        <f>(p*Z17+q*Z18)/rlf</f>
        <v>0</v>
      </c>
      <c r="Z18" s="8">
        <f t="shared" si="0"/>
        <v>0</v>
      </c>
    </row>
    <row r="19" spans="1:26" x14ac:dyDescent="0.25">
      <c r="A19">
        <v>1</v>
      </c>
      <c r="B19" s="6"/>
      <c r="C19" s="7">
        <f>IF($A19&gt;C$21,"",IF($A19=C$21,B20*u,B19*d))</f>
        <v>105</v>
      </c>
      <c r="D19" s="7">
        <f>IF($A19&gt;D$21,"",IF($A19=D$21,C20*u,C19*d))</f>
        <v>100</v>
      </c>
      <c r="E19" s="7">
        <f>IF($A19&gt;E$21,"",IF($A19=E$21,D20*u,D19*d))</f>
        <v>95.238095238095227</v>
      </c>
      <c r="F19" s="7">
        <f>IF($A19&gt;F$21,"",IF($A19=F$21,E20*u,E19*d))</f>
        <v>90.702947845804971</v>
      </c>
      <c r="G19" s="7">
        <f>IF($A19&gt;G$21,"",IF($A19=G$21,F20*u,F19*d))</f>
        <v>86.383759853147581</v>
      </c>
      <c r="H19" s="7">
        <f>IF($A19&gt;H$21,"",IF($A19=H$21,G20*u,G19*d))</f>
        <v>82.270247479188171</v>
      </c>
      <c r="I19" s="7">
        <f>IF($A19&gt;I$21,"",IF($A19=I$21,H20*u,H19*d))</f>
        <v>78.352616646845874</v>
      </c>
      <c r="J19" s="7">
        <f>IF($A19&gt;J$21,"",IF($A19=J$21,I20*u,I19*d))</f>
        <v>74.62153966366273</v>
      </c>
      <c r="K19" s="7">
        <f>IF($A19&gt;K$21,"",IF($A19=K$21,J20*u,J19*d))</f>
        <v>71.068133013012115</v>
      </c>
      <c r="L19" s="8">
        <f>IF($A19&gt;L$21,"",IF($A19=L$21,K20*u,K19*d))</f>
        <v>67.683936202868679</v>
      </c>
      <c r="M19" s="2">
        <f>MAX(L19-k,0)</f>
        <v>0</v>
      </c>
      <c r="N19" s="12">
        <f>COMBIN(10,A19)*p^A19*q^(10-A19)</f>
        <v>1.9220307622993234E-3</v>
      </c>
      <c r="O19">
        <v>1</v>
      </c>
      <c r="P19" s="6"/>
      <c r="Q19" s="7">
        <f>(p*R18+q*R19)/rlf</f>
        <v>18.82885208471447</v>
      </c>
      <c r="R19" s="7">
        <f>(p*S18+q*S19)/rlf</f>
        <v>13.532113322223772</v>
      </c>
      <c r="S19" s="7">
        <f>(p*T18+q*T19)/rlf</f>
        <v>8.8675938016404174</v>
      </c>
      <c r="T19" s="7">
        <f>(p*U18+q*U19)/rlf</f>
        <v>5.0277822217461194</v>
      </c>
      <c r="U19" s="7">
        <f>(p*V18+q*V19)/rlf</f>
        <v>2.2224901024547812</v>
      </c>
      <c r="V19" s="7">
        <f>(p*W18+q*W19)/rlf</f>
        <v>0.58319064154776334</v>
      </c>
      <c r="W19" s="7">
        <f>(p*X18+q*X19)/rlf</f>
        <v>0</v>
      </c>
      <c r="X19" s="7">
        <f>(p*Y18+q*Y19)/rlf</f>
        <v>0</v>
      </c>
      <c r="Y19" s="7">
        <f>(p*Z18+q*Z19)/rlf</f>
        <v>0</v>
      </c>
      <c r="Z19" s="8">
        <f t="shared" si="0"/>
        <v>0</v>
      </c>
    </row>
    <row r="20" spans="1:26" x14ac:dyDescent="0.25">
      <c r="A20">
        <v>0</v>
      </c>
      <c r="B20" s="9">
        <v>100</v>
      </c>
      <c r="C20" s="10">
        <f>IF($A20&gt;C$21,"",IF($A20=C$21,B21*u,B20*d))</f>
        <v>95.238095238095227</v>
      </c>
      <c r="D20" s="10">
        <f>IF($A20&gt;D$21,"",IF($A20=D$21,C21*u,C20*d))</f>
        <v>90.702947845804971</v>
      </c>
      <c r="E20" s="10">
        <f>IF($A20&gt;E$21,"",IF($A20=E$21,D21*u,D20*d))</f>
        <v>86.383759853147581</v>
      </c>
      <c r="F20" s="10">
        <f>IF($A20&gt;F$21,"",IF($A20=F$21,E21*u,E20*d))</f>
        <v>82.270247479188171</v>
      </c>
      <c r="G20" s="10">
        <f>IF($A20&gt;G$21,"",IF($A20=G$21,F21*u,F20*d))</f>
        <v>78.352616646845874</v>
      </c>
      <c r="H20" s="10">
        <f>IF($A20&gt;H$21,"",IF($A20=H$21,G21*u,G20*d))</f>
        <v>74.62153966366273</v>
      </c>
      <c r="I20" s="10">
        <f>IF($A20&gt;I$21,"",IF($A20=I$21,H21*u,H20*d))</f>
        <v>71.068133013012115</v>
      </c>
      <c r="J20" s="10">
        <f>IF($A20&gt;J$21,"",IF($A20=J$21,I21*u,I20*d))</f>
        <v>67.683936202868679</v>
      </c>
      <c r="K20" s="10">
        <f>IF($A20&gt;K$21,"",IF($A20=K$21,J21*u,J20*d))</f>
        <v>64.460891621779695</v>
      </c>
      <c r="L20" s="11">
        <f>IF($A20&gt;L$21,"",IF($A20=L$21,K21*u,K20*d))</f>
        <v>61.391325354075896</v>
      </c>
      <c r="M20" s="2">
        <f>MAX(L20-k,0)</f>
        <v>0</v>
      </c>
      <c r="N20" s="12">
        <f>COMBIN(10,A20)*p^A20*q^(10-A20)</f>
        <v>1.3343023473813483E-4</v>
      </c>
      <c r="O20">
        <v>0</v>
      </c>
      <c r="P20" s="9">
        <f>(p*Q19+q*Q20)/rlf</f>
        <v>15.299997351507004</v>
      </c>
      <c r="Q20" s="10">
        <f>(p*R19+q*R20)/rlf</f>
        <v>10.59015892117945</v>
      </c>
      <c r="R20" s="10">
        <f>(p*S19+q*S20)/rlf</f>
        <v>6.6107939600134342</v>
      </c>
      <c r="S20" s="10">
        <f>(p*T19+q*T20)/rlf</f>
        <v>3.5212623740748912</v>
      </c>
      <c r="T20" s="10">
        <f>(p*U19+q*U20)/rlf</f>
        <v>1.4370919728681633</v>
      </c>
      <c r="U20" s="10">
        <f>(p*V19+q*V20)/rlf</f>
        <v>0.34081655458719812</v>
      </c>
      <c r="V20" s="10">
        <f>(p*W19+q*W20)/rlf</f>
        <v>0</v>
      </c>
      <c r="W20" s="10">
        <f>(p*X19+q*X20)/rlf</f>
        <v>0</v>
      </c>
      <c r="X20" s="10">
        <f>(p*Y19+q*Y20)/rlf</f>
        <v>0</v>
      </c>
      <c r="Y20" s="10">
        <f>(p*Z19+q*Z20)/rlf</f>
        <v>0</v>
      </c>
      <c r="Z20" s="11">
        <f t="shared" si="0"/>
        <v>0</v>
      </c>
    </row>
    <row r="21" spans="1:26" x14ac:dyDescent="0.25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2">
        <f>MAX(L21-k,0)</f>
        <v>0</v>
      </c>
      <c r="N21" s="2">
        <f>SUM(N10:N20)</f>
        <v>1.0000000000000009</v>
      </c>
      <c r="P21">
        <v>0</v>
      </c>
      <c r="Q21">
        <v>1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9</v>
      </c>
      <c r="Z21">
        <v>10</v>
      </c>
    </row>
    <row r="22" spans="1:26" x14ac:dyDescent="0.25">
      <c r="M22" s="12"/>
    </row>
    <row r="23" spans="1:26" x14ac:dyDescent="0.25">
      <c r="M23" s="12"/>
      <c r="Q23">
        <f>(Q19+Q34)/C34</f>
        <v>105</v>
      </c>
    </row>
    <row r="24" spans="1:26" x14ac:dyDescent="0.25">
      <c r="B24" t="s">
        <v>11</v>
      </c>
      <c r="P24" t="s">
        <v>10</v>
      </c>
      <c r="Q24">
        <f>(Q20+Q35)/C35</f>
        <v>95.238095238095227</v>
      </c>
    </row>
    <row r="25" spans="1:26" x14ac:dyDescent="0.25">
      <c r="A25">
        <v>10</v>
      </c>
      <c r="B25" s="3"/>
      <c r="C25" s="4" t="str">
        <f>IF($A25&gt;C$21,"",IF($A25=C$21,B26*u,B25*d))</f>
        <v/>
      </c>
      <c r="D25" s="4" t="str">
        <f>IF($A25&gt;D$21,"",IF($A25=D$21,C26*u,C25*d))</f>
        <v/>
      </c>
      <c r="E25" s="4" t="str">
        <f>IF($A25&gt;E$21,"",IF($A25=E$21,D26*u,D25*d))</f>
        <v/>
      </c>
      <c r="F25" s="4" t="str">
        <f>IF($A25&gt;F$21,"",IF($A25=F$21,E26*u,E25*d))</f>
        <v/>
      </c>
      <c r="G25" s="4" t="str">
        <f>IF($A25&gt;G$21,"",IF($A25=G$21,F26*u,F25*d))</f>
        <v/>
      </c>
      <c r="H25" s="4" t="str">
        <f>IF($A25&gt;H$21,"",IF($A25=H$21,G26*u,G25*d))</f>
        <v/>
      </c>
      <c r="I25" s="4" t="str">
        <f>IF($A25&gt;I$21,"",IF($A25=I$21,H26*u,H25*d))</f>
        <v/>
      </c>
      <c r="J25" s="4" t="str">
        <f>IF($A25&gt;J$21,"",IF($A25=J$21,I26*u,I25*d))</f>
        <v/>
      </c>
      <c r="K25" s="4" t="str">
        <f>IF($A25&gt;K$21,"",IF($A25=K$21,J26*u,J25*d))</f>
        <v/>
      </c>
      <c r="L25" s="5">
        <v>1</v>
      </c>
      <c r="O25">
        <v>10</v>
      </c>
      <c r="P25" s="3"/>
      <c r="Q25" s="4" t="str">
        <f>IF($A25&gt;Q$21,"",IF($A25=Q$21,P26*u,P25*d))</f>
        <v/>
      </c>
      <c r="R25" s="4" t="str">
        <f>IF($A25&gt;R$21,"",IF($A25=R$21,Q26*u,Q25*d))</f>
        <v/>
      </c>
      <c r="S25" s="4" t="str">
        <f>IF($A25&gt;S$21,"",IF($A25=S$21,R26*u,R25*d))</f>
        <v/>
      </c>
      <c r="T25" s="4" t="str">
        <f>IF($A25&gt;T$21,"",IF($A25=T$21,S26*u,S25*d))</f>
        <v/>
      </c>
      <c r="U25" s="4" t="str">
        <f>IF($A25&gt;U$21,"",IF($A25=U$21,T26*u,T25*d))</f>
        <v/>
      </c>
      <c r="V25" s="4" t="str">
        <f>IF($A25&gt;V$21,"",IF($A25=V$21,U26*u,U25*d))</f>
        <v/>
      </c>
      <c r="W25" s="4" t="str">
        <f>IF($A25&gt;W$21,"",IF($A25=W$21,V26*u,V25*d))</f>
        <v/>
      </c>
      <c r="X25" s="4" t="str">
        <f>IF($A25&gt;X$21,"",IF($A25=X$21,W26*u,W25*d))</f>
        <v/>
      </c>
      <c r="Y25" s="4" t="str">
        <f>IF($A25&gt;Y$21,"",IF($A25=Y$21,X26*u,X25*d))</f>
        <v/>
      </c>
      <c r="Z25" s="5">
        <f>L25*L10-Z10</f>
        <v>95</v>
      </c>
    </row>
    <row r="26" spans="1:26" x14ac:dyDescent="0.25">
      <c r="A26">
        <v>9</v>
      </c>
      <c r="B26" s="6"/>
      <c r="C26" s="7" t="str">
        <f>IF($A26&gt;C$21,"",IF($A26=C$21,B27*u,B26*d))</f>
        <v/>
      </c>
      <c r="D26" s="7" t="str">
        <f>IF($A26&gt;D$21,"",IF($A26=D$21,C27*u,C26*d))</f>
        <v/>
      </c>
      <c r="E26" s="7" t="str">
        <f>IF($A26&gt;E$21,"",IF($A26=E$21,D27*u,D26*d))</f>
        <v/>
      </c>
      <c r="F26" s="7" t="str">
        <f>IF($A26&gt;F$21,"",IF($A26=F$21,E27*u,E26*d))</f>
        <v/>
      </c>
      <c r="G26" s="7" t="str">
        <f>IF($A26&gt;G$21,"",IF($A26=G$21,F27*u,F26*d))</f>
        <v/>
      </c>
      <c r="H26" s="7" t="str">
        <f>IF($A26&gt;H$21,"",IF($A26=H$21,G27*u,G26*d))</f>
        <v/>
      </c>
      <c r="I26" s="7" t="str">
        <f>IF($A26&gt;I$21,"",IF($A26=I$21,H27*u,H26*d))</f>
        <v/>
      </c>
      <c r="J26" s="7"/>
      <c r="K26" s="7">
        <f>(Z10-Z11)/(K11*(u-d))</f>
        <v>0.99999999999999845</v>
      </c>
      <c r="L26" s="8">
        <v>1</v>
      </c>
      <c r="O26">
        <v>9</v>
      </c>
      <c r="P26" s="6"/>
      <c r="Q26" s="7"/>
      <c r="R26" s="7"/>
      <c r="S26" s="7"/>
      <c r="T26" s="7"/>
      <c r="U26" s="7"/>
      <c r="V26" s="7"/>
      <c r="W26" s="7"/>
      <c r="X26" s="7"/>
      <c r="Y26" s="7">
        <f>K26*K11-Y11</f>
        <v>94.05940594059382</v>
      </c>
      <c r="Z26" s="8">
        <f>L26*L11-Z11</f>
        <v>95</v>
      </c>
    </row>
    <row r="27" spans="1:26" x14ac:dyDescent="0.25">
      <c r="A27">
        <v>8</v>
      </c>
      <c r="B27" s="6"/>
      <c r="C27" s="7"/>
      <c r="D27" s="7"/>
      <c r="E27" s="7"/>
      <c r="F27" s="7"/>
      <c r="G27" s="7"/>
      <c r="H27" s="7"/>
      <c r="I27" s="7"/>
      <c r="J27" s="7">
        <f>(Y11-Y12)/(J12*(u-d))</f>
        <v>0.99999999999999989</v>
      </c>
      <c r="K27" s="7">
        <f>(Z11-Z12)/(K12*(u-d))</f>
        <v>1.0000000000000011</v>
      </c>
      <c r="L27" s="8">
        <v>1</v>
      </c>
      <c r="O27">
        <v>8</v>
      </c>
      <c r="P27" s="6"/>
      <c r="Q27" s="7"/>
      <c r="R27" s="7"/>
      <c r="S27" s="7"/>
      <c r="T27" s="7"/>
      <c r="U27" s="7"/>
      <c r="V27" s="7"/>
      <c r="W27" s="7"/>
      <c r="X27" s="7">
        <f t="shared" ref="P27:X35" si="1">J27*J12-X12</f>
        <v>93.128124693657455</v>
      </c>
      <c r="Y27" s="7">
        <f t="shared" ref="Y27:Y35" si="2">K27*K12-Y12</f>
        <v>94.059405940594189</v>
      </c>
      <c r="Z27" s="8">
        <f t="shared" ref="Z27:Z35" si="3">L27*L12-Z12</f>
        <v>95</v>
      </c>
    </row>
    <row r="28" spans="1:26" x14ac:dyDescent="0.25">
      <c r="A28">
        <v>7</v>
      </c>
      <c r="B28" s="6"/>
      <c r="C28" s="7"/>
      <c r="D28" s="7"/>
      <c r="E28" s="7"/>
      <c r="F28" s="7"/>
      <c r="G28" s="7"/>
      <c r="H28" s="7"/>
      <c r="I28" s="7">
        <f>(X12-X13)/(I13*(u-d))</f>
        <v>0.99999999999999967</v>
      </c>
      <c r="J28" s="7">
        <f>(Y12-Y13)/(J13*(u-d))</f>
        <v>1.0000000000000004</v>
      </c>
      <c r="K28" s="7">
        <f>(Z12-Z13)/(K13*(u-d))</f>
        <v>1.0000000000000007</v>
      </c>
      <c r="L28" s="8">
        <v>1</v>
      </c>
      <c r="O28">
        <v>7</v>
      </c>
      <c r="P28" s="6"/>
      <c r="Q28" s="7"/>
      <c r="R28" s="7"/>
      <c r="S28" s="7"/>
      <c r="T28" s="7"/>
      <c r="U28" s="7"/>
      <c r="V28" s="7"/>
      <c r="W28" s="7">
        <f t="shared" si="1"/>
        <v>92.206064053126141</v>
      </c>
      <c r="X28" s="7">
        <f t="shared" si="1"/>
        <v>93.128124693657526</v>
      </c>
      <c r="Y28" s="7">
        <f t="shared" si="2"/>
        <v>94.059405940594132</v>
      </c>
      <c r="Z28" s="8">
        <f t="shared" si="3"/>
        <v>95</v>
      </c>
    </row>
    <row r="29" spans="1:26" x14ac:dyDescent="0.25">
      <c r="A29">
        <v>6</v>
      </c>
      <c r="B29" s="6"/>
      <c r="C29" s="7"/>
      <c r="D29" s="7"/>
      <c r="E29" s="7"/>
      <c r="F29" s="7"/>
      <c r="G29" s="7"/>
      <c r="H29" s="7">
        <f>(W13-W14)/(H14*(u-d))</f>
        <v>1.0000000000000004</v>
      </c>
      <c r="I29" s="7">
        <f>(X13-X14)/(I14*(u-d))</f>
        <v>1.0000000000000013</v>
      </c>
      <c r="J29" s="7">
        <f>(Y13-Y14)/(J14*(u-d))</f>
        <v>1.0000000000000007</v>
      </c>
      <c r="K29" s="7">
        <f>(Z13-Z14)/(K14*(u-d))</f>
        <v>1</v>
      </c>
      <c r="L29" s="8">
        <v>1</v>
      </c>
      <c r="O29">
        <v>6</v>
      </c>
      <c r="P29" s="6"/>
      <c r="Q29" s="7"/>
      <c r="R29" s="7"/>
      <c r="S29" s="7"/>
      <c r="T29" s="7"/>
      <c r="U29" s="7"/>
      <c r="V29" s="7">
        <f t="shared" si="1"/>
        <v>91.293132725867565</v>
      </c>
      <c r="W29" s="7">
        <f t="shared" si="1"/>
        <v>92.206064053126369</v>
      </c>
      <c r="X29" s="7">
        <f t="shared" si="1"/>
        <v>93.128124693657554</v>
      </c>
      <c r="Y29" s="7">
        <f t="shared" si="2"/>
        <v>94.059405940594047</v>
      </c>
      <c r="Z29" s="8">
        <f t="shared" si="3"/>
        <v>95</v>
      </c>
    </row>
    <row r="30" spans="1:26" x14ac:dyDescent="0.25">
      <c r="A30">
        <v>5</v>
      </c>
      <c r="B30" s="6"/>
      <c r="C30" s="7"/>
      <c r="D30" s="7"/>
      <c r="E30" s="7"/>
      <c r="F30" s="7"/>
      <c r="G30" s="7">
        <f>(V14-V15)/(G15*(u-d))</f>
        <v>1.0000000000000009</v>
      </c>
      <c r="H30" s="7">
        <f>(W14-W15)/(H15*(u-d))</f>
        <v>1.0000000000000016</v>
      </c>
      <c r="I30" s="7">
        <f>(X14-X15)/(I15*(u-d))</f>
        <v>1.0000000000000007</v>
      </c>
      <c r="J30" s="7">
        <f>(Y14-Y15)/(J15*(u-d))</f>
        <v>0.99999999999999989</v>
      </c>
      <c r="K30" s="7">
        <f>(Z14-Z15)/(K15*(u-d))</f>
        <v>0.999999999999999</v>
      </c>
      <c r="L30" s="8">
        <v>1</v>
      </c>
      <c r="O30">
        <v>5</v>
      </c>
      <c r="P30" s="6"/>
      <c r="Q30" s="7"/>
      <c r="R30" s="7"/>
      <c r="S30" s="7"/>
      <c r="T30" s="7"/>
      <c r="U30" s="7">
        <f t="shared" si="1"/>
        <v>90.3892403226412</v>
      </c>
      <c r="V30" s="7">
        <f t="shared" si="1"/>
        <v>91.293132725867707</v>
      </c>
      <c r="W30" s="7">
        <f t="shared" si="1"/>
        <v>92.206064053126283</v>
      </c>
      <c r="X30" s="7">
        <f t="shared" si="1"/>
        <v>93.128124693657469</v>
      </c>
      <c r="Y30" s="7">
        <f t="shared" si="2"/>
        <v>94.059405940593962</v>
      </c>
      <c r="Z30" s="8">
        <f t="shared" si="3"/>
        <v>95</v>
      </c>
    </row>
    <row r="31" spans="1:26" x14ac:dyDescent="0.25">
      <c r="A31">
        <v>4</v>
      </c>
      <c r="B31" s="6"/>
      <c r="C31" s="7"/>
      <c r="D31" s="7"/>
      <c r="E31" s="7"/>
      <c r="F31" s="7">
        <f>(U15-U16)/(F16*(u-d))</f>
        <v>0.99601985294455742</v>
      </c>
      <c r="G31" s="7">
        <f>(V15-V16)/(G16*(u-d))</f>
        <v>0.98969888190213018</v>
      </c>
      <c r="H31" s="7">
        <f>(W15-W16)/(H16*(u-d))</f>
        <v>0.9733394187229476</v>
      </c>
      <c r="I31" s="7">
        <f>(X15-X16)/(I16*(u-d))</f>
        <v>0.93099908308232782</v>
      </c>
      <c r="J31" s="7">
        <f>(Y15-Y16)/(J16*(u-d))</f>
        <v>0.82141700190244993</v>
      </c>
      <c r="K31" s="7">
        <f>(Z15-Z16)/(K16*(u-d))</f>
        <v>0.53780487804877997</v>
      </c>
      <c r="L31" s="8">
        <v>0</v>
      </c>
      <c r="O31">
        <v>4</v>
      </c>
      <c r="P31" s="6"/>
      <c r="Q31" s="7"/>
      <c r="R31" s="7"/>
      <c r="S31" s="7"/>
      <c r="T31" s="7">
        <f t="shared" si="1"/>
        <v>88.991348012228798</v>
      </c>
      <c r="U31" s="7">
        <f t="shared" si="1"/>
        <v>89.149530082052109</v>
      </c>
      <c r="V31" s="7">
        <f t="shared" si="1"/>
        <v>88.237394567367758</v>
      </c>
      <c r="W31" s="7">
        <f t="shared" si="1"/>
        <v>84.674033270776363</v>
      </c>
      <c r="X31" s="7">
        <f t="shared" si="1"/>
        <v>74.562565485496336</v>
      </c>
      <c r="Y31" s="7">
        <f t="shared" si="2"/>
        <v>48.297512678097021</v>
      </c>
      <c r="Z31" s="8">
        <f t="shared" si="3"/>
        <v>0</v>
      </c>
    </row>
    <row r="32" spans="1:26" x14ac:dyDescent="0.25">
      <c r="A32">
        <v>3</v>
      </c>
      <c r="B32" s="6"/>
      <c r="C32" s="7"/>
      <c r="D32" s="7"/>
      <c r="E32" s="7">
        <f>(T16-T17)/(E17*(u-d))</f>
        <v>0.98201894181455474</v>
      </c>
      <c r="F32" s="7">
        <f>(U16-U17)/(F17*(u-d))</f>
        <v>0.95978374482621898</v>
      </c>
      <c r="G32" s="7">
        <f>(V16-V17)/(G17*(u-d))</f>
        <v>0.91227476775753713</v>
      </c>
      <c r="H32" s="7">
        <f>(W16-W17)/(H17*(u-d))</f>
        <v>0.81529646894309438</v>
      </c>
      <c r="I32" s="7">
        <f>(X16-X17)/(I17*(u-d))</f>
        <v>0.6315462548632238</v>
      </c>
      <c r="J32" s="7">
        <f>(Y16-Y17)/(J17*(u-d))</f>
        <v>0.33000777472155285</v>
      </c>
      <c r="K32" s="7">
        <f>(Z16-Z17)/(K17*(u-d))</f>
        <v>0</v>
      </c>
      <c r="L32" s="8">
        <v>0</v>
      </c>
      <c r="O32">
        <v>3</v>
      </c>
      <c r="P32" s="6"/>
      <c r="Q32" s="7"/>
      <c r="R32" s="7"/>
      <c r="S32" s="7">
        <f t="shared" si="1"/>
        <v>86.425275756245057</v>
      </c>
      <c r="T32" s="7">
        <f t="shared" si="1"/>
        <v>84.838098045843495</v>
      </c>
      <c r="U32" s="7">
        <f t="shared" si="1"/>
        <v>80.698036434090355</v>
      </c>
      <c r="V32" s="7">
        <f t="shared" si="1"/>
        <v>71.807186916986979</v>
      </c>
      <c r="W32" s="7">
        <f t="shared" si="1"/>
        <v>55.025238397597747</v>
      </c>
      <c r="X32" s="7">
        <f t="shared" si="1"/>
        <v>28.225061743780444</v>
      </c>
      <c r="Y32" s="7">
        <f t="shared" si="2"/>
        <v>0</v>
      </c>
      <c r="Z32" s="8">
        <f t="shared" si="3"/>
        <v>0</v>
      </c>
    </row>
    <row r="33" spans="1:26" x14ac:dyDescent="0.25">
      <c r="A33">
        <v>2</v>
      </c>
      <c r="B33" s="6"/>
      <c r="C33" s="7"/>
      <c r="D33" s="7">
        <f>(S17-S18)/(D18*(u-d))</f>
        <v>0.95295115035133482</v>
      </c>
      <c r="E33" s="7">
        <f>(T17-T18)/(E18*(u-d))</f>
        <v>0.90678786403380685</v>
      </c>
      <c r="F33" s="7">
        <f>(U17-U18)/(F18*(u-d))</f>
        <v>0.82262378085035759</v>
      </c>
      <c r="G33" s="7">
        <f>(V17-V18)/(G18*(u-d))</f>
        <v>0.68024680726839326</v>
      </c>
      <c r="H33" s="7">
        <f>(W17-W18)/(H18*(u-d))</f>
        <v>0.46577106332125834</v>
      </c>
      <c r="I33" s="7">
        <f>(X17-X18)/(I18*(u-d))</f>
        <v>0.20249933725367447</v>
      </c>
      <c r="J33" s="7">
        <f>(Y17-Y18)/(J18*(u-d))</f>
        <v>0</v>
      </c>
      <c r="K33" s="7">
        <f>(Z17-Z18)/(K18*(u-d))</f>
        <v>0</v>
      </c>
      <c r="L33" s="8">
        <v>0</v>
      </c>
      <c r="O33">
        <v>2</v>
      </c>
      <c r="P33" s="6"/>
      <c r="Q33" s="7"/>
      <c r="R33" s="7">
        <f t="shared" si="1"/>
        <v>82.237936185132725</v>
      </c>
      <c r="S33" s="7">
        <f t="shared" si="1"/>
        <v>78.213170483643637</v>
      </c>
      <c r="T33" s="7">
        <f t="shared" si="1"/>
        <v>70.578893870135147</v>
      </c>
      <c r="U33" s="7">
        <f t="shared" si="1"/>
        <v>57.724971039125613</v>
      </c>
      <c r="V33" s="7">
        <f t="shared" si="1"/>
        <v>38.848638532089666</v>
      </c>
      <c r="W33" s="7">
        <f t="shared" si="1"/>
        <v>16.494723356664739</v>
      </c>
      <c r="X33" s="7">
        <f t="shared" si="1"/>
        <v>0</v>
      </c>
      <c r="Y33" s="7">
        <f t="shared" si="2"/>
        <v>0</v>
      </c>
      <c r="Z33" s="8">
        <f t="shared" si="3"/>
        <v>0</v>
      </c>
    </row>
    <row r="34" spans="1:26" x14ac:dyDescent="0.25">
      <c r="A34">
        <v>1</v>
      </c>
      <c r="B34" s="6"/>
      <c r="C34" s="7">
        <f>(R18-R19)/(C19*(u-d))</f>
        <v>0.90661607989055126</v>
      </c>
      <c r="D34" s="7">
        <f>(S18-S19)/(D19*(u-d))</f>
        <v>0.83303019611501938</v>
      </c>
      <c r="E34" s="7">
        <f>(T18-T19)/(E19*(u-d))</f>
        <v>0.71589379975149481</v>
      </c>
      <c r="F34" s="7">
        <f>(U18-U19)/(F19*(u-d))</f>
        <v>0.54639324851886295</v>
      </c>
      <c r="G34" s="7">
        <f>(V18-V19)/(G19*(u-d))</f>
        <v>0.33381706552976509</v>
      </c>
      <c r="H34" s="7">
        <f>(W18-W19)/(H19*(u-d))</f>
        <v>0.1242576227871497</v>
      </c>
      <c r="I34" s="7">
        <f>(X18-X19)/(I19*(u-d))</f>
        <v>0</v>
      </c>
      <c r="J34" s="7">
        <f>(Y18-Y19)/(J19*(u-d))</f>
        <v>0</v>
      </c>
      <c r="K34" s="7">
        <f>(Z18-Z19)/(K19*(u-d))</f>
        <v>0</v>
      </c>
      <c r="L34" s="8">
        <v>0</v>
      </c>
      <c r="O34">
        <v>1</v>
      </c>
      <c r="P34" s="6"/>
      <c r="Q34" s="7">
        <f t="shared" si="1"/>
        <v>76.365836303793415</v>
      </c>
      <c r="R34" s="7">
        <f t="shared" si="1"/>
        <v>69.770906289278173</v>
      </c>
      <c r="S34" s="7">
        <f t="shared" si="1"/>
        <v>59.312768079454322</v>
      </c>
      <c r="T34" s="7">
        <f t="shared" si="1"/>
        <v>44.531696101960257</v>
      </c>
      <c r="U34" s="7">
        <f t="shared" si="1"/>
        <v>26.613883121150874</v>
      </c>
      <c r="V34" s="7">
        <f t="shared" si="1"/>
        <v>9.6395147363266549</v>
      </c>
      <c r="W34" s="7">
        <f t="shared" si="1"/>
        <v>0</v>
      </c>
      <c r="X34" s="7">
        <f t="shared" si="1"/>
        <v>0</v>
      </c>
      <c r="Y34" s="7">
        <f t="shared" si="2"/>
        <v>0</v>
      </c>
      <c r="Z34" s="8">
        <f t="shared" si="3"/>
        <v>0</v>
      </c>
    </row>
    <row r="35" spans="1:26" x14ac:dyDescent="0.25">
      <c r="A35">
        <v>0</v>
      </c>
      <c r="B35" s="9">
        <f>(Q19-Q20)/(B20*(u-d))</f>
        <v>0.84396368992309878</v>
      </c>
      <c r="C35" s="10">
        <f>(R19-R20)/(C20*(u-d))</f>
        <v>0.74446386310603807</v>
      </c>
      <c r="D35" s="10">
        <f>(S19-S20)/(D20*(u-d))</f>
        <v>0.60380945549614995</v>
      </c>
      <c r="E35" s="10">
        <f>(T19-T20)/(E20*(u-d))</f>
        <v>0.42580550627563002</v>
      </c>
      <c r="F35" s="10">
        <f>(U19-U20)/(F20*(u-d))</f>
        <v>0.23429709812559571</v>
      </c>
      <c r="G35" s="10">
        <f>(V19-V20)/(G20*(u-d))</f>
        <v>7.6246949891849186E-2</v>
      </c>
      <c r="H35" s="10">
        <f>(W19-W20)/(H20*(u-d))</f>
        <v>0</v>
      </c>
      <c r="I35" s="10">
        <f>(X19-X20)/(I20*(u-d))</f>
        <v>0</v>
      </c>
      <c r="J35" s="10">
        <f>(Y19-Y20)/(J20*(u-d))</f>
        <v>0</v>
      </c>
      <c r="K35" s="10">
        <f>(Z19-Z20)/(K20*(u-d))</f>
        <v>0</v>
      </c>
      <c r="L35" s="11">
        <v>0</v>
      </c>
      <c r="O35">
        <v>0</v>
      </c>
      <c r="P35" s="9">
        <f t="shared" si="1"/>
        <v>69.096371640802872</v>
      </c>
      <c r="Q35" s="10">
        <f t="shared" si="1"/>
        <v>60.311161374633684</v>
      </c>
      <c r="R35" s="10">
        <f t="shared" si="1"/>
        <v>48.156503590657756</v>
      </c>
      <c r="S35" s="10">
        <f t="shared" si="1"/>
        <v>33.261418224187054</v>
      </c>
      <c r="T35" s="10">
        <f t="shared" si="1"/>
        <v>17.838588273580232</v>
      </c>
      <c r="U35" s="10">
        <f t="shared" si="1"/>
        <v>5.6333314807801278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2"/>
        <v>0</v>
      </c>
      <c r="Z35" s="11">
        <f t="shared" si="3"/>
        <v>0</v>
      </c>
    </row>
    <row r="36" spans="1:26" x14ac:dyDescent="0.25"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P36">
        <v>0</v>
      </c>
      <c r="Q36">
        <v>1</v>
      </c>
      <c r="R36">
        <v>2</v>
      </c>
      <c r="S36">
        <v>3</v>
      </c>
      <c r="T36">
        <v>4</v>
      </c>
      <c r="U36">
        <v>5</v>
      </c>
      <c r="V36">
        <v>6</v>
      </c>
      <c r="W36">
        <v>7</v>
      </c>
      <c r="X36">
        <v>8</v>
      </c>
      <c r="Y36">
        <v>9</v>
      </c>
      <c r="Z36">
        <v>10</v>
      </c>
    </row>
    <row r="39" spans="1:26" x14ac:dyDescent="0.25">
      <c r="B39" t="s">
        <v>14</v>
      </c>
    </row>
    <row r="40" spans="1:26" x14ac:dyDescent="0.25">
      <c r="A40" t="s">
        <v>15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</row>
    <row r="41" spans="1:26" x14ac:dyDescent="0.25">
      <c r="A41" t="s">
        <v>16</v>
      </c>
      <c r="B41" s="2">
        <f>100</f>
        <v>100</v>
      </c>
      <c r="C41" s="2">
        <f ca="1">IF(RANDBETWEEN(0,1)=1,u*B41,d*B41)</f>
        <v>95.238095238095227</v>
      </c>
      <c r="D41" s="2">
        <f ca="1">IF(RANDBETWEEN(0,1)=1,u*C41,d*C41)</f>
        <v>90.702947845804971</v>
      </c>
      <c r="E41" s="2">
        <f ca="1">IF(RANDBETWEEN(0,1)=1,u*D41,d*D41)</f>
        <v>95.238095238095227</v>
      </c>
      <c r="F41" s="2">
        <f ca="1">IF(RANDBETWEEN(0,1)=1,u*E41,d*E41)</f>
        <v>90.702947845804971</v>
      </c>
      <c r="G41" s="2">
        <f ca="1">IF(RANDBETWEEN(0,1)=1,u*F41,d*F41)</f>
        <v>86.383759853147581</v>
      </c>
      <c r="H41" s="2">
        <f ca="1">IF(RANDBETWEEN(0,1)=1,u*G41,d*G41)</f>
        <v>82.270247479188171</v>
      </c>
      <c r="I41" s="2">
        <f ca="1">IF(RANDBETWEEN(0,1)=1,u*H41,d*H41)</f>
        <v>78.352616646845874</v>
      </c>
      <c r="J41" s="2">
        <f ca="1">IF(RANDBETWEEN(0,1)=1,u*I41,d*I41)</f>
        <v>82.270247479188171</v>
      </c>
      <c r="K41" s="2">
        <f ca="1">IF(RANDBETWEEN(0,1)=1,u*J41,d*J41)</f>
        <v>78.352616646845874</v>
      </c>
      <c r="L41" s="2">
        <f ca="1">IF(RANDBETWEEN(0,1)=1,u*K41,d*K41)</f>
        <v>74.62153966366273</v>
      </c>
    </row>
    <row r="42" spans="1:26" x14ac:dyDescent="0.25">
      <c r="A42" s="15" t="s">
        <v>23</v>
      </c>
      <c r="B42" s="16">
        <f>INDEX(P10:P20,(11-B44))</f>
        <v>15.299997351507004</v>
      </c>
      <c r="C42" s="16">
        <f ca="1">INDEX(Q10:Q20,(11-C44))</f>
        <v>10.59015892117945</v>
      </c>
      <c r="D42" s="16">
        <f ca="1">INDEX(R10:R20,(11-D44))</f>
        <v>6.6107939600134342</v>
      </c>
      <c r="E42" s="16">
        <f ca="1">INDEX(S10:S20,(11-E44))</f>
        <v>8.8675938016404174</v>
      </c>
      <c r="F42" s="16">
        <f ca="1">INDEX(T10:T20,(11-F44))</f>
        <v>5.0277822217461194</v>
      </c>
      <c r="G42" s="16">
        <f ca="1">INDEX(U10:U20,(11-G44))</f>
        <v>2.2224901024547812</v>
      </c>
      <c r="H42" s="16">
        <f ca="1">INDEX(V10:V20,(11-H44))</f>
        <v>0.58319064154776334</v>
      </c>
      <c r="I42" s="16">
        <f ca="1">INDEX(W10:W20,(11-I44))</f>
        <v>0</v>
      </c>
      <c r="J42" s="16">
        <f ca="1">INDEX(X10:X20,(11-J44))</f>
        <v>0</v>
      </c>
      <c r="K42" s="16">
        <f ca="1">INDEX(Y10:Y20,(11-K44))</f>
        <v>0</v>
      </c>
      <c r="L42" s="16">
        <f ca="1">INDEX(Z10:Z20,(11-L44))</f>
        <v>0</v>
      </c>
    </row>
    <row r="43" spans="1:26" x14ac:dyDescent="0.25">
      <c r="A43" s="15" t="s">
        <v>24</v>
      </c>
      <c r="B43" s="16">
        <f>INDEX(P25:P35,(11-B44))</f>
        <v>69.096371640802872</v>
      </c>
      <c r="C43" s="16">
        <f ca="1">INDEX(Q25:Q35,(11-C44))</f>
        <v>60.311161374633684</v>
      </c>
      <c r="D43" s="16">
        <f t="shared" ref="D43:L43" ca="1" si="4">INDEX(R25:R35,(11-D44))</f>
        <v>48.156503590657756</v>
      </c>
      <c r="E43" s="16">
        <f t="shared" ca="1" si="4"/>
        <v>59.312768079454322</v>
      </c>
      <c r="F43" s="16">
        <f t="shared" ca="1" si="4"/>
        <v>44.531696101960257</v>
      </c>
      <c r="G43" s="16">
        <f t="shared" ca="1" si="4"/>
        <v>26.613883121150874</v>
      </c>
      <c r="H43" s="16">
        <f t="shared" ca="1" si="4"/>
        <v>9.6395147363266549</v>
      </c>
      <c r="I43" s="16">
        <f t="shared" ca="1" si="4"/>
        <v>0</v>
      </c>
      <c r="J43" s="16">
        <f t="shared" ca="1" si="4"/>
        <v>0</v>
      </c>
      <c r="K43" s="16">
        <f t="shared" ca="1" si="4"/>
        <v>0</v>
      </c>
      <c r="L43" s="16">
        <f t="shared" ca="1" si="4"/>
        <v>0</v>
      </c>
    </row>
    <row r="44" spans="1:26" x14ac:dyDescent="0.25">
      <c r="A44" s="15" t="s">
        <v>18</v>
      </c>
      <c r="B44" s="15">
        <v>0</v>
      </c>
      <c r="C44" s="15">
        <f ca="1">IF(C41&gt;B41,B44+1,B44)</f>
        <v>0</v>
      </c>
      <c r="D44" s="15">
        <f ca="1">IF(D41&gt;C41,C44+1,C44)</f>
        <v>0</v>
      </c>
      <c r="E44" s="15">
        <f ca="1">IF(E41&gt;D41,D44+1,D44)</f>
        <v>1</v>
      </c>
      <c r="F44" s="15">
        <f ca="1">IF(F41&gt;E41,E44+1,E44)</f>
        <v>1</v>
      </c>
      <c r="G44" s="15">
        <f ca="1">IF(G41&gt;F41,F44+1,F44)</f>
        <v>1</v>
      </c>
      <c r="H44" s="15">
        <f ca="1">IF(H41&gt;G41,G44+1,G44)</f>
        <v>1</v>
      </c>
      <c r="I44" s="15">
        <f ca="1">IF(I41&gt;H41,H44+1,H44)</f>
        <v>1</v>
      </c>
      <c r="J44" s="15">
        <f ca="1">IF(J41&gt;I41,I44+1,I44)</f>
        <v>2</v>
      </c>
      <c r="K44" s="15">
        <f ca="1">IF(K41&gt;J41,J44+1,J44)</f>
        <v>2</v>
      </c>
      <c r="L44" s="15">
        <f ca="1">IF(L41&gt;K41,K44+1,K44)</f>
        <v>2</v>
      </c>
    </row>
    <row r="45" spans="1:26" x14ac:dyDescent="0.25">
      <c r="A45" t="s">
        <v>17</v>
      </c>
      <c r="B45" s="13">
        <f>-P20</f>
        <v>-15.299997351507004</v>
      </c>
      <c r="C45" s="2"/>
      <c r="D45" s="2"/>
      <c r="E45" s="2"/>
      <c r="F45" s="2"/>
      <c r="G45" s="2"/>
      <c r="H45" s="2"/>
      <c r="I45" s="2"/>
      <c r="J45" s="2"/>
      <c r="K45" s="2"/>
      <c r="L45" s="13">
        <f ca="1">INDEX(Z10:Z20,(11-L44))</f>
        <v>0</v>
      </c>
    </row>
    <row r="46" spans="1:26" x14ac:dyDescent="0.25">
      <c r="A46" t="s">
        <v>19</v>
      </c>
      <c r="B46" s="2">
        <f>B35</f>
        <v>0.84396368992309878</v>
      </c>
      <c r="C46" s="2">
        <f ca="1">INDEX(C25:C35,(11-C44))</f>
        <v>0.74446386310603807</v>
      </c>
      <c r="D46" s="2">
        <f ca="1">INDEX(D25:D35,(11-D44))</f>
        <v>0.60380945549614995</v>
      </c>
      <c r="E46" s="2">
        <f ca="1">INDEX(E25:E35,(11-E44))</f>
        <v>0.71589379975149481</v>
      </c>
      <c r="F46" s="2">
        <f ca="1">INDEX(F25:F35,(11-F44))</f>
        <v>0.54639324851886295</v>
      </c>
      <c r="G46" s="2">
        <f ca="1">INDEX(G25:G35,(11-G44))</f>
        <v>0.33381706552976509</v>
      </c>
      <c r="H46" s="2">
        <f ca="1">INDEX(H25:H35,(11-H44))</f>
        <v>0.1242576227871497</v>
      </c>
      <c r="I46" s="2">
        <f ca="1">INDEX(I25:I35,(11-I44))</f>
        <v>0</v>
      </c>
      <c r="J46" s="2">
        <f ca="1">INDEX(J25:J35,(11-J44))</f>
        <v>0</v>
      </c>
      <c r="K46" s="2">
        <f ca="1">INDEX(K25:K35,(11-K44))</f>
        <v>0</v>
      </c>
      <c r="L46" s="2"/>
    </row>
    <row r="47" spans="1:26" x14ac:dyDescent="0.25">
      <c r="B47" s="2">
        <f>B46*B41</f>
        <v>84.396368992309874</v>
      </c>
      <c r="C47" s="2">
        <f ca="1">(C46-B46)*C41</f>
        <v>-9.47617398257721</v>
      </c>
      <c r="D47" s="2">
        <f ca="1">(D46-C46)*D41</f>
        <v>-12.757769397722276</v>
      </c>
      <c r="E47" s="2">
        <f ca="1">(E46-D46)*E41</f>
        <v>10.674699452889985</v>
      </c>
      <c r="F47" s="2">
        <f ca="1">(F46-E46)*F41</f>
        <v>-15.374199658288601</v>
      </c>
      <c r="G47" s="2">
        <f ca="1">(G46-F46)*G41</f>
        <v>-18.363129941828987</v>
      </c>
      <c r="H47" s="2">
        <f ca="1">(H46-G46)*H41</f>
        <v>-17.240507216035731</v>
      </c>
      <c r="I47" s="2">
        <f ca="1">(I46-H46)*I41</f>
        <v>-9.7359098836899207</v>
      </c>
      <c r="J47" s="2">
        <f ca="1">(J46-I46)*J41</f>
        <v>0</v>
      </c>
      <c r="K47" s="2">
        <f ca="1">(K46-J46)*K41</f>
        <v>0</v>
      </c>
      <c r="L47" s="14">
        <f ca="1">-K46*L41</f>
        <v>0</v>
      </c>
    </row>
    <row r="49" spans="1:12" x14ac:dyDescent="0.25">
      <c r="A49" t="s">
        <v>20</v>
      </c>
      <c r="B49" s="2">
        <f>SUM(B47,B45)</f>
        <v>69.096371640802872</v>
      </c>
      <c r="C49" s="2">
        <f t="shared" ref="C49:L49" ca="1" si="5">SUM(C47,C45)</f>
        <v>-9.47617398257721</v>
      </c>
      <c r="D49" s="2">
        <f t="shared" ca="1" si="5"/>
        <v>-12.757769397722276</v>
      </c>
      <c r="E49" s="2">
        <f t="shared" ca="1" si="5"/>
        <v>10.674699452889985</v>
      </c>
      <c r="F49" s="2">
        <f t="shared" ca="1" si="5"/>
        <v>-15.374199658288601</v>
      </c>
      <c r="G49" s="2">
        <f t="shared" ca="1" si="5"/>
        <v>-18.363129941828987</v>
      </c>
      <c r="H49" s="2">
        <f t="shared" ca="1" si="5"/>
        <v>-17.240507216035731</v>
      </c>
      <c r="I49" s="2">
        <f t="shared" ca="1" si="5"/>
        <v>-9.7359098836899207</v>
      </c>
      <c r="J49" s="2">
        <f t="shared" ca="1" si="5"/>
        <v>0</v>
      </c>
      <c r="K49" s="2">
        <f t="shared" ca="1" si="5"/>
        <v>0</v>
      </c>
      <c r="L49" s="2">
        <f t="shared" ca="1" si="5"/>
        <v>0</v>
      </c>
    </row>
    <row r="50" spans="1:12" x14ac:dyDescent="0.25">
      <c r="A50" t="s">
        <v>21</v>
      </c>
      <c r="B50" s="2">
        <f>B49/rlf^B40</f>
        <v>69.096371640802872</v>
      </c>
      <c r="C50" s="2">
        <f ca="1">C49/rlf^C40</f>
        <v>-9.3823504777992177</v>
      </c>
      <c r="D50" s="2">
        <f ca="1">D49/rlf^D40</f>
        <v>-12.506390939831659</v>
      </c>
      <c r="E50" s="2">
        <f ca="1">E49/rlf^E40</f>
        <v>10.360758121063638</v>
      </c>
      <c r="F50" s="2">
        <f ca="1">F49/rlf^F40</f>
        <v>-14.774303683769777</v>
      </c>
      <c r="G50" s="2">
        <f ca="1">G49/rlf^G40</f>
        <v>-17.471888056714395</v>
      </c>
      <c r="H50" s="2">
        <f ca="1">H49/rlf^H40</f>
        <v>-16.241337676232227</v>
      </c>
      <c r="I50" s="2">
        <f ca="1">I49/rlf^I40</f>
        <v>-9.0808589275192375</v>
      </c>
      <c r="J50" s="2">
        <f ca="1">J49/rlf^J40</f>
        <v>0</v>
      </c>
      <c r="K50" s="2">
        <f ca="1">K49/rlf^K40</f>
        <v>0</v>
      </c>
      <c r="L50" s="2">
        <f ca="1">L49/rlf^L40</f>
        <v>0</v>
      </c>
    </row>
    <row r="51" spans="1:12" x14ac:dyDescent="0.25">
      <c r="A51" t="s">
        <v>22</v>
      </c>
      <c r="B51" s="14">
        <f ca="1">SUM(B50:L50)</f>
        <v>-3.5527136788005009E-15</v>
      </c>
    </row>
  </sheetData>
  <conditionalFormatting sqref="B10:L20">
    <cfRule type="expression" dxfId="5" priority="3">
      <formula>B10=B$41</formula>
    </cfRule>
  </conditionalFormatting>
  <pageMargins left="0.7" right="0.7" top="0.75" bottom="0.75" header="0.3" footer="0.3"/>
  <pageSetup orientation="portrait" horizontalDpi="0" verticalDpi="0" r:id="rId1"/>
  <ignoredErrors>
    <ignoredError sqref="K26 Y26:Y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</vt:lpstr>
      <vt:lpstr>k</vt:lpstr>
      <vt:lpstr>p</vt:lpstr>
      <vt:lpstr>q</vt:lpstr>
      <vt:lpstr>rlf</vt:lpstr>
      <vt:lpstr>rsf</vt:lpstr>
      <vt:lpstr>s0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QUOC PHAN</dc:creator>
  <cp:lastModifiedBy>TRUONG QUOC PHAN</cp:lastModifiedBy>
  <dcterms:created xsi:type="dcterms:W3CDTF">2017-11-01T13:44:23Z</dcterms:created>
  <dcterms:modified xsi:type="dcterms:W3CDTF">2017-11-01T14:30:10Z</dcterms:modified>
</cp:coreProperties>
</file>