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amsi/Documents/Education/Data Analyst Journey/Git Hub Projects/Statistics Project/"/>
    </mc:Choice>
  </mc:AlternateContent>
  <xr:revisionPtr revIDLastSave="0" documentId="13_ncr:1_{F81C1AD7-A852-D245-B35E-91471B3A128B}" xr6:coauthVersionLast="47" xr6:coauthVersionMax="47" xr10:uidLastSave="{00000000-0000-0000-0000-000000000000}"/>
  <bookViews>
    <workbookView xWindow="0" yWindow="620" windowWidth="28800" windowHeight="17380" xr2:uid="{E4D2538B-25EE-BE4A-9F47-B3746137F136}"/>
  </bookViews>
  <sheets>
    <sheet name="Data" sheetId="1" r:id="rId1"/>
    <sheet name="Pivot table for table 1" sheetId="2" r:id="rId2"/>
    <sheet name="Pivot table for statistics" sheetId="3" r:id="rId3"/>
  </sheets>
  <calcPr calcId="191029"/>
  <pivotCaches>
    <pivotCache cacheId="6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2" i="1"/>
  <c r="J6" i="1"/>
  <c r="J3" i="1"/>
  <c r="G12" i="1"/>
  <c r="G6" i="1"/>
  <c r="J9" i="1"/>
  <c r="H9" i="1"/>
  <c r="H6" i="1"/>
  <c r="H3" i="1"/>
  <c r="G9" i="1"/>
  <c r="G3" i="1"/>
  <c r="I16" i="1" s="1"/>
  <c r="H12" i="1" l="1"/>
  <c r="I6" i="1" s="1"/>
  <c r="I15" i="1"/>
  <c r="I14" i="1"/>
  <c r="I13" i="1"/>
  <c r="I12" i="1"/>
  <c r="I9" i="1"/>
  <c r="I11" i="1"/>
  <c r="I10" i="1"/>
  <c r="I3" i="1"/>
</calcChain>
</file>

<file path=xl/sharedStrings.xml><?xml version="1.0" encoding="utf-8"?>
<sst xmlns="http://schemas.openxmlformats.org/spreadsheetml/2006/main" count="102" uniqueCount="44">
  <si>
    <t>Name</t>
  </si>
  <si>
    <t>Department</t>
  </si>
  <si>
    <t>Bonus</t>
  </si>
  <si>
    <t>Riya</t>
  </si>
  <si>
    <t>HR</t>
  </si>
  <si>
    <t>Okay</t>
  </si>
  <si>
    <t>Aryan</t>
  </si>
  <si>
    <t>Tech</t>
  </si>
  <si>
    <t>Excellent</t>
  </si>
  <si>
    <t>Neha</t>
  </si>
  <si>
    <t>Sales</t>
  </si>
  <si>
    <t>Simran</t>
  </si>
  <si>
    <t>Karan</t>
  </si>
  <si>
    <t>Poor</t>
  </si>
  <si>
    <t>Finance</t>
  </si>
  <si>
    <t>Rahul</t>
  </si>
  <si>
    <t>Deepa</t>
  </si>
  <si>
    <t>Median Bonus</t>
  </si>
  <si>
    <t>Q1</t>
  </si>
  <si>
    <t>IQR</t>
  </si>
  <si>
    <t>Bonus Range</t>
  </si>
  <si>
    <t>Monthly Sales</t>
  </si>
  <si>
    <t>Feedback</t>
  </si>
  <si>
    <t>Aisha</t>
  </si>
  <si>
    <t>David</t>
  </si>
  <si>
    <t>Carlos</t>
  </si>
  <si>
    <t>Average Bonus</t>
  </si>
  <si>
    <t>Mode Range</t>
  </si>
  <si>
    <t>Q2</t>
  </si>
  <si>
    <t>Q3</t>
  </si>
  <si>
    <t>Lower bounds of outliners</t>
  </si>
  <si>
    <t>Upper bounds of outliners</t>
  </si>
  <si>
    <t>Standard Deviation P</t>
  </si>
  <si>
    <t>Standard Deviation S</t>
  </si>
  <si>
    <t>80th Percentile bonus</t>
  </si>
  <si>
    <t>Percentile rank for bonus of 6400</t>
  </si>
  <si>
    <t>Answers</t>
  </si>
  <si>
    <t>Outliners in Bonus</t>
  </si>
  <si>
    <t>Row Labels</t>
  </si>
  <si>
    <t>Grand Total</t>
  </si>
  <si>
    <t>Sum of Monthly Sales</t>
  </si>
  <si>
    <t>Sum of Bonus</t>
  </si>
  <si>
    <t>#N/A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</si>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</sst>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&amp; Bonus of each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Data!$C$2:$C$11</c:f>
              <c:numCache>
                <c:formatCode>General</c:formatCode>
                <c:ptCount val="10"/>
                <c:pt idx="0">
                  <c:v>23000</c:v>
                </c:pt>
                <c:pt idx="1">
                  <c:v>27000</c:v>
                </c:pt>
                <c:pt idx="2">
                  <c:v>19500</c:v>
                </c:pt>
                <c:pt idx="3">
                  <c:v>15000</c:v>
                </c:pt>
                <c:pt idx="4">
                  <c:v>28000</c:v>
                </c:pt>
                <c:pt idx="5">
                  <c:v>26000</c:v>
                </c:pt>
                <c:pt idx="6">
                  <c:v>21000</c:v>
                </c:pt>
                <c:pt idx="7">
                  <c:v>25000</c:v>
                </c:pt>
                <c:pt idx="8">
                  <c:v>29000</c:v>
                </c:pt>
                <c:pt idx="9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5F47-89DE-081BF44984A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6000</c:v>
                </c:pt>
                <c:pt idx="1">
                  <c:v>7200</c:v>
                </c:pt>
                <c:pt idx="2">
                  <c:v>5000</c:v>
                </c:pt>
                <c:pt idx="3">
                  <c:v>3800</c:v>
                </c:pt>
                <c:pt idx="4">
                  <c:v>6800</c:v>
                </c:pt>
                <c:pt idx="5">
                  <c:v>6400</c:v>
                </c:pt>
                <c:pt idx="6">
                  <c:v>5800</c:v>
                </c:pt>
                <c:pt idx="7">
                  <c:v>7000</c:v>
                </c:pt>
                <c:pt idx="8">
                  <c:v>7600</c:v>
                </c:pt>
                <c:pt idx="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2-5F47-89DE-081BF44984A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2-5F47-89DE-081BF4498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75611199"/>
        <c:axId val="1675609855"/>
      </c:barChart>
      <c:catAx>
        <c:axId val="16756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9855"/>
        <c:crosses val="autoZero"/>
        <c:auto val="1"/>
        <c:lblAlgn val="ctr"/>
        <c:lblOffset val="100"/>
        <c:noMultiLvlLbl val="0"/>
      </c:catAx>
      <c:valAx>
        <c:axId val="16756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</a:t>
            </a:r>
            <a:r>
              <a:rPr lang="en-US" baseline="0"/>
              <a:t>s in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Data!$I$9:$I$16</c:f>
              <c:numCache>
                <c:formatCode>General</c:formatCode>
                <c:ptCount val="8"/>
                <c:pt idx="0">
                  <c:v>-0.15996226301201663</c:v>
                </c:pt>
                <c:pt idx="1">
                  <c:v>0.90645282373476088</c:v>
                </c:pt>
                <c:pt idx="2">
                  <c:v>-1.0486415019676645</c:v>
                </c:pt>
                <c:pt idx="3">
                  <c:v>-2.1150565887144421</c:v>
                </c:pt>
                <c:pt idx="4">
                  <c:v>0.55098112815250178</c:v>
                </c:pt>
                <c:pt idx="5">
                  <c:v>0.19550943257024256</c:v>
                </c:pt>
                <c:pt idx="6">
                  <c:v>-0.33769811080314621</c:v>
                </c:pt>
                <c:pt idx="7">
                  <c:v>0.72871697594363127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A047-A98C-2B7BD8622B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</xdr:row>
      <xdr:rowOff>133350</xdr:rowOff>
    </xdr:from>
    <xdr:to>
      <xdr:col>7</xdr:col>
      <xdr:colOff>304800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1108-1CA7-7C15-B434-0CABA88C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11</xdr:row>
      <xdr:rowOff>196850</xdr:rowOff>
    </xdr:from>
    <xdr:to>
      <xdr:col>5</xdr:col>
      <xdr:colOff>1727200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E0F1C-683F-369E-CE2D-BAAD0966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 Majeti" refreshedDate="45924.335678240743" createdVersion="8" refreshedVersion="8" minRefreshableVersion="3" recordCount="10" xr:uid="{00D6EB3E-E9F4-9645-916D-23FE352E76E8}">
  <cacheSource type="worksheet">
    <worksheetSource name="Table1"/>
  </cacheSource>
  <cacheFields count="5">
    <cacheField name="Name" numFmtId="0">
      <sharedItems count="10">
        <s v="Aisha"/>
        <s v="Rahul"/>
        <s v="Neha"/>
        <s v="Simran"/>
        <s v="David"/>
        <s v="Riya"/>
        <s v="Karan"/>
        <s v="Deepa"/>
        <s v="Carlos"/>
        <s v="Aryan"/>
      </sharedItems>
    </cacheField>
    <cacheField name="Department" numFmtId="0">
      <sharedItems count="4">
        <s v="Tech"/>
        <s v="Sales"/>
        <s v="HR"/>
        <s v="Finance"/>
      </sharedItems>
    </cacheField>
    <cacheField name="Monthly Sales" numFmtId="0">
      <sharedItems containsSemiMixedTypes="0" containsString="0" containsNumber="1" containsInteger="1" minValue="15000" maxValue="29000"/>
    </cacheField>
    <cacheField name="Bonus" numFmtId="0">
      <sharedItems containsSemiMixedTypes="0" containsString="0" containsNumber="1" containsInteger="1" minValue="3800" maxValue="7600"/>
    </cacheField>
    <cacheField name="Feedback" numFmtId="0">
      <sharedItems count="3">
        <s v="Excellent"/>
        <s v="Okay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 Majeti" refreshedDate="45924.335988425926" createdVersion="8" refreshedVersion="8" minRefreshableVersion="3" recordCount="15" xr:uid="{18E1B032-C7BB-8143-8EDB-F3A699C9CAA9}">
  <cacheSource type="worksheet">
    <worksheetSource ref="G2:J17" sheet="Data"/>
  </cacheSource>
  <cacheFields count="4">
    <cacheField name="Average Bonus" numFmtId="0">
      <sharedItems containsBlank="1" containsMixedTypes="1" containsNumber="1" containsInteger="1" minValue="3800" maxValue="6300" count="8">
        <n v="6180"/>
        <m/>
        <s v="Median Bonus"/>
        <n v="6300"/>
        <s v="Bonus Range"/>
        <n v="3800"/>
        <s v="Mode Range"/>
        <e v="#N/A"/>
      </sharedItems>
    </cacheField>
    <cacheField name="Q1" numFmtId="0">
      <sharedItems containsBlank="1" containsMixedTypes="1" containsNumber="1" containsInteger="1" minValue="1100" maxValue="6950" count="8">
        <n v="5850"/>
        <m/>
        <s v="Q2"/>
        <n v="6300"/>
        <s v="Q3"/>
        <n v="6950"/>
        <s v="IQR"/>
        <n v="1100"/>
      </sharedItems>
    </cacheField>
    <cacheField name="Upper bounds of outliners" numFmtId="0">
      <sharedItems containsBlank="1" containsMixedTypes="1" containsNumber="1" minValue="-2.1150565887144421" maxValue="8600" count="13">
        <n v="8600"/>
        <m/>
        <s v="Lower bounds of outliners"/>
        <n v="4200"/>
        <s v="Outliners in Bonus"/>
        <n v="-0.15996226301201663"/>
        <n v="0.90645282373476088"/>
        <n v="-1.0486415019676645"/>
        <n v="-2.1150565887144421"/>
        <n v="0.55098112815250178"/>
        <n v="0.19550943257024256"/>
        <n v="-0.33769811080314621"/>
        <n v="0.72871697594363127"/>
      </sharedItems>
    </cacheField>
    <cacheField name="Standard Deviation P" numFmtId="0">
      <sharedItems containsBlank="1" containsMixedTypes="1" containsNumber="1" minValue="0.56000000000000005" maxValue="7040" count="8">
        <n v="1067.52"/>
        <m/>
        <s v="Standard Deviation S"/>
        <n v="1125.27"/>
        <s v="80th Percentile bonus"/>
        <n v="7040"/>
        <s v="Percentile rank for bonus of 6400"/>
        <n v="0.5600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3000"/>
    <n v="6000"/>
    <x v="0"/>
  </r>
  <r>
    <x v="1"/>
    <x v="1"/>
    <n v="27000"/>
    <n v="7200"/>
    <x v="0"/>
  </r>
  <r>
    <x v="2"/>
    <x v="2"/>
    <n v="19500"/>
    <n v="5000"/>
    <x v="1"/>
  </r>
  <r>
    <x v="3"/>
    <x v="0"/>
    <n v="15000"/>
    <n v="3800"/>
    <x v="2"/>
  </r>
  <r>
    <x v="4"/>
    <x v="1"/>
    <n v="28000"/>
    <n v="6800"/>
    <x v="0"/>
  </r>
  <r>
    <x v="5"/>
    <x v="3"/>
    <n v="26000"/>
    <n v="6400"/>
    <x v="1"/>
  </r>
  <r>
    <x v="6"/>
    <x v="2"/>
    <n v="21000"/>
    <n v="5800"/>
    <x v="1"/>
  </r>
  <r>
    <x v="7"/>
    <x v="3"/>
    <n v="25000"/>
    <n v="7000"/>
    <x v="0"/>
  </r>
  <r>
    <x v="8"/>
    <x v="1"/>
    <n v="29000"/>
    <n v="7600"/>
    <x v="0"/>
  </r>
  <r>
    <x v="9"/>
    <x v="0"/>
    <n v="24000"/>
    <n v="62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1"/>
    <x v="1"/>
    <x v="6"/>
    <x v="1"/>
  </r>
  <r>
    <x v="6"/>
    <x v="6"/>
    <x v="7"/>
    <x v="6"/>
  </r>
  <r>
    <x v="7"/>
    <x v="7"/>
    <x v="8"/>
    <x v="7"/>
  </r>
  <r>
    <x v="1"/>
    <x v="1"/>
    <x v="9"/>
    <x v="1"/>
  </r>
  <r>
    <x v="1"/>
    <x v="1"/>
    <x v="10"/>
    <x v="1"/>
  </r>
  <r>
    <x v="1"/>
    <x v="1"/>
    <x v="11"/>
    <x v="1"/>
  </r>
  <r>
    <x v="1"/>
    <x v="1"/>
    <x v="12"/>
    <x v="1"/>
  </r>
  <r>
    <x v="1"/>
    <x v="1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6D560-107B-F04D-8238-37538762155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5">
    <pivotField axis="axisRow" showAll="0">
      <items count="11">
        <item x="0"/>
        <item x="9"/>
        <item x="8"/>
        <item x="4"/>
        <item x="7"/>
        <item x="6"/>
        <item x="2"/>
        <item x="1"/>
        <item x="5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3">
    <field x="4"/>
    <field x="1"/>
    <field x="0"/>
  </rowFields>
  <rowItems count="20">
    <i>
      <x/>
    </i>
    <i r="1">
      <x/>
    </i>
    <i r="2">
      <x v="4"/>
    </i>
    <i r="1">
      <x v="2"/>
    </i>
    <i r="2">
      <x v="2"/>
    </i>
    <i r="2">
      <x v="3"/>
    </i>
    <i r="2">
      <x v="7"/>
    </i>
    <i r="1">
      <x v="3"/>
    </i>
    <i r="2">
      <x/>
    </i>
    <i r="2">
      <x v="1"/>
    </i>
    <i>
      <x v="1"/>
    </i>
    <i r="1">
      <x/>
    </i>
    <i r="2">
      <x v="8"/>
    </i>
    <i r="1">
      <x v="1"/>
    </i>
    <i r="2">
      <x v="5"/>
    </i>
    <i r="2">
      <x v="6"/>
    </i>
    <i>
      <x v="2"/>
    </i>
    <i r="1">
      <x v="3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nus" fld="3" baseField="0" baseItem="0"/>
    <dataField name="Sum of Monthly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341D8-3E0E-AD42-AE4B-C1E4A5357E7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1" firstHeaderRow="1" firstDataRow="1" firstDataCol="1"/>
  <pivotFields count="4">
    <pivotField axis="axisRow" showAll="0">
      <items count="9">
        <item x="5"/>
        <item x="0"/>
        <item x="3"/>
        <item x="4"/>
        <item x="2"/>
        <item x="6"/>
        <item x="7"/>
        <item x="1"/>
        <item t="default"/>
      </items>
    </pivotField>
    <pivotField axis="axisRow" showAll="0">
      <items count="9">
        <item x="7"/>
        <item x="0"/>
        <item x="3"/>
        <item x="5"/>
        <item x="6"/>
        <item x="2"/>
        <item x="4"/>
        <item x="1"/>
        <item t="default"/>
      </items>
    </pivotField>
    <pivotField axis="axisRow" showAll="0">
      <items count="14">
        <item x="8"/>
        <item x="7"/>
        <item x="11"/>
        <item x="5"/>
        <item x="10"/>
        <item x="9"/>
        <item x="12"/>
        <item x="6"/>
        <item x="3"/>
        <item x="0"/>
        <item x="2"/>
        <item x="4"/>
        <item x="1"/>
        <item t="default"/>
      </items>
    </pivotField>
    <pivotField axis="axisRow" showAll="0">
      <items count="9">
        <item x="7"/>
        <item x="0"/>
        <item x="3"/>
        <item x="5"/>
        <item x="4"/>
        <item x="6"/>
        <item x="2"/>
        <item x="1"/>
        <item t="default"/>
      </items>
    </pivotField>
  </pivotFields>
  <rowFields count="4">
    <field x="3"/>
    <field x="2"/>
    <field x="1"/>
    <field x="0"/>
  </rowFields>
  <rowItems count="48">
    <i>
      <x/>
    </i>
    <i r="1">
      <x/>
    </i>
    <i r="2">
      <x/>
    </i>
    <i r="3">
      <x v="6"/>
    </i>
    <i>
      <x v="1"/>
    </i>
    <i r="1">
      <x v="9"/>
    </i>
    <i r="2">
      <x v="1"/>
    </i>
    <i r="3">
      <x v="1"/>
    </i>
    <i>
      <x v="2"/>
    </i>
    <i r="1">
      <x v="8"/>
    </i>
    <i r="2">
      <x v="2"/>
    </i>
    <i r="3">
      <x v="2"/>
    </i>
    <i>
      <x v="3"/>
    </i>
    <i r="1">
      <x v="3"/>
    </i>
    <i r="2">
      <x v="3"/>
    </i>
    <i r="3">
      <x/>
    </i>
    <i>
      <x v="4"/>
    </i>
    <i r="1">
      <x v="11"/>
    </i>
    <i r="2">
      <x v="6"/>
    </i>
    <i r="3">
      <x v="3"/>
    </i>
    <i>
      <x v="5"/>
    </i>
    <i r="1">
      <x v="1"/>
    </i>
    <i r="2">
      <x v="4"/>
    </i>
    <i r="3">
      <x v="5"/>
    </i>
    <i>
      <x v="6"/>
    </i>
    <i r="1">
      <x v="10"/>
    </i>
    <i r="2">
      <x v="5"/>
    </i>
    <i r="3">
      <x v="4"/>
    </i>
    <i>
      <x v="7"/>
    </i>
    <i r="1">
      <x v="2"/>
    </i>
    <i r="2">
      <x v="7"/>
    </i>
    <i r="3">
      <x v="7"/>
    </i>
    <i r="1">
      <x v="4"/>
    </i>
    <i r="2">
      <x v="7"/>
    </i>
    <i r="3">
      <x v="7"/>
    </i>
    <i r="1">
      <x v="5"/>
    </i>
    <i r="2">
      <x v="7"/>
    </i>
    <i r="3">
      <x v="7"/>
    </i>
    <i r="1">
      <x v="6"/>
    </i>
    <i r="2">
      <x v="7"/>
    </i>
    <i r="3">
      <x v="7"/>
    </i>
    <i r="1">
      <x v="7"/>
    </i>
    <i r="2">
      <x v="7"/>
    </i>
    <i r="3">
      <x v="7"/>
    </i>
    <i r="1">
      <x v="12"/>
    </i>
    <i r="2">
      <x v="7"/>
    </i>
    <i r="3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66D5-0B6A-A94B-BFEA-A43342649EEC}" name="Table1" displayName="Table1" ref="A1:E11" totalsRowShown="0" headerRowDxfId="58" dataDxfId="57">
  <autoFilter ref="A1:E11" xr:uid="{637366D5-0B6A-A94B-BFEA-A43342649EEC}"/>
  <tableColumns count="5">
    <tableColumn id="1" xr3:uid="{21B3152A-73C6-174D-8D33-545DB128927D}" name="Name" dataDxfId="56"/>
    <tableColumn id="2" xr3:uid="{EE637160-5FE4-564B-8B0B-D8D2E7D52165}" name="Department" dataDxfId="55"/>
    <tableColumn id="3" xr3:uid="{50A74392-99C3-7E4D-8E3E-380B8E25549E}" name="Monthly Sales" dataDxfId="54"/>
    <tableColumn id="4" xr3:uid="{253CEE57-CF77-9A43-99DD-4E7BF5A60EF6}" name="Bonus" dataDxfId="53"/>
    <tableColumn id="5" xr3:uid="{583552C9-1E62-F244-B6C9-971AC1A74C6F}" name="Feedback" dataDxfId="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F9E659-77E6-244F-AED2-B9F00B683D71}" name="Table10" displayName="Table10" ref="I5:I6" totalsRowShown="0" headerRowDxfId="22" dataDxfId="23">
  <autoFilter ref="I5:I6" xr:uid="{13F9E659-77E6-244F-AED2-B9F00B683D71}">
    <filterColumn colId="0" hiddenButton="1"/>
  </autoFilter>
  <tableColumns count="1">
    <tableColumn id="1" xr3:uid="{00F1F565-DE6E-A94C-B8A2-EA759D5959FA}" name="Lower bounds of outliners" dataDxfId="24">
      <calculatedColumnFormula>H3-(1.5*H12)</calculatedColumnFormula>
    </tableColumn>
  </tableColumns>
  <tableStyleInfo name="TableStyleMedium1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BFC2A8-511B-6744-8B2B-5D2A07CB66B8}" name="Table12" displayName="Table12" ref="J2:J3" totalsRowShown="0" headerRowDxfId="19" dataDxfId="20">
  <autoFilter ref="J2:J3" xr:uid="{2FBFC2A8-511B-6744-8B2B-5D2A07CB66B8}">
    <filterColumn colId="0" hiddenButton="1"/>
  </autoFilter>
  <tableColumns count="1">
    <tableColumn id="1" xr3:uid="{F80E5B56-9957-AC44-9E29-643A1604E0BC}" name="Standard Deviation P" dataDxfId="21">
      <calculatedColumnFormula>ROUND(_xlfn.STDEV.P(D2:D11),2)</calculatedColumnFormula>
    </tableColumn>
  </tableColumns>
  <tableStyleInfo name="TableStyleMedium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1842D7-D334-BB40-A224-A837FAAAF825}" name="Table13" displayName="Table13" ref="J5:J6" totalsRowShown="0" headerRowDxfId="16" dataDxfId="17">
  <autoFilter ref="J5:J6" xr:uid="{AB1842D7-D334-BB40-A224-A837FAAAF825}">
    <filterColumn colId="0" hiddenButton="1"/>
  </autoFilter>
  <tableColumns count="1">
    <tableColumn id="1" xr3:uid="{6AE91F1C-6D92-6E4A-AE38-A299FA456268}" name="Standard Deviation S" dataDxfId="18">
      <calculatedColumnFormula>ROUND(_xlfn.STDEV.S(D2:D11),2)</calculatedColumnFormula>
    </tableColumn>
  </tableColumns>
  <tableStyleInfo name="TableStyleMedium6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9120F-1711-B948-B1CC-DB4FE4DF4BAC}" name="Table14" displayName="Table14" ref="J8:J9" totalsRowShown="0" headerRowDxfId="13" dataDxfId="14">
  <autoFilter ref="J8:J9" xr:uid="{CA69120F-1711-B948-B1CC-DB4FE4DF4BAC}">
    <filterColumn colId="0" hiddenButton="1"/>
  </autoFilter>
  <tableColumns count="1">
    <tableColumn id="1" xr3:uid="{E589F6A1-DB11-E643-A30F-341E1A9E0E76}" name="80th Percentile bonus" dataDxfId="15">
      <calculatedColumnFormula>_xlfn.PERCENTILE.INC(D2:D11, 0.8)</calculatedColumnFormula>
    </tableColumn>
  </tableColumns>
  <tableStyleInfo name="TableStyleMedium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52EA09-C106-4B4A-84CF-A186A49146AB}" name="Table15" displayName="Table15" ref="J11:J12" totalsRowShown="0" headerRowDxfId="10" dataDxfId="11">
  <autoFilter ref="J11:J12" xr:uid="{EE52EA09-C106-4B4A-84CF-A186A49146AB}">
    <filterColumn colId="0" hiddenButton="1"/>
  </autoFilter>
  <tableColumns count="1">
    <tableColumn id="1" xr3:uid="{58D0566C-2CAC-434B-B8DD-81EA72608347}" name="Percentile rank for bonus of 6400" dataDxfId="12">
      <calculatedColumnFormula>ROUND(_xlfn.PERCENTRANK.INC(D2:D11, 6400),2)</calculatedColumnFormula>
    </tableColumn>
  </tableColumns>
  <tableStyleInfo name="TableStyleMedium6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22CE26-A7AD-3442-954B-54C6994026F9}" name="Table16" displayName="Table16" ref="I8:I17" totalsRowCount="1" headerRowDxfId="8" dataDxfId="9">
  <autoFilter ref="I8:I16" xr:uid="{E322CE26-A7AD-3442-954B-54C6994026F9}"/>
  <tableColumns count="1">
    <tableColumn id="1" xr3:uid="{9BBCAAD1-96BE-5845-AA49-CCACBB1A6657}" name="Outliners in Bonus" totalsRowFunction="max" dataDxfId="1" totalsRowDxfId="0">
      <calculatedColumnFormula>(D2-G$3)/_xlfn.STDEV.S(D$2:D$11)</calculatedColumnFormula>
    </tableColumn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1CACF-46E6-2041-B6C7-2FD33D8C4849}" name="Table2" displayName="Table2" ref="G2:G3" headerRowDxfId="49" dataDxfId="50">
  <autoFilter ref="G2:G3" xr:uid="{71D1CACF-46E6-2041-B6C7-2FD33D8C4849}">
    <filterColumn colId="0" hiddenButton="1"/>
  </autoFilter>
  <tableColumns count="1">
    <tableColumn id="1" xr3:uid="{95CF0BF4-D942-3546-9CB9-AF449EDE2973}" name="Average Bonus" totalsRowFunction="sum" dataDxfId="51" totalsRowDxfId="45">
      <calculatedColumnFormula>AVERAGE(D2:D12)</calculatedColumnFormula>
    </tableColumn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E98D4-81A4-6044-8278-7788C1F6338E}" name="Table3" displayName="Table3" ref="G5:G6" headerRowDxfId="46" dataDxfId="47">
  <autoFilter ref="G5:G6" xr:uid="{8E8E98D4-81A4-6044-8278-7788C1F6338E}">
    <filterColumn colId="0" hiddenButton="1"/>
  </autoFilter>
  <tableColumns count="1">
    <tableColumn id="1" xr3:uid="{0BAB3E86-7773-DB4C-B11A-BDFF216D64B1}" name="Median Bonus" totalsRowFunction="sum" dataDxfId="48" totalsRowDxfId="44">
      <calculatedColumnFormula>MEDIAN(D2:D11)</calculatedColumnFormula>
    </tableColumn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8E6C0-60A5-5148-BDB1-DED3E12B73E8}" name="Table4" displayName="Table4" ref="G8:G9" headerRowDxfId="41" dataDxfId="42">
  <autoFilter ref="G8:G9" xr:uid="{8AB8E6C0-60A5-5148-BDB1-DED3E12B73E8}"/>
  <tableColumns count="1">
    <tableColumn id="1" xr3:uid="{22C39EFB-0D04-8F4E-B534-291543F7CEF9}" name="Bonus Range" totalsRowFunction="sum" dataDxfId="43" totalsRowDxfId="40">
      <calculatedColumnFormula>MAX(D2:D11)-MIN(D2:D11)</calculatedColumnFormula>
    </tableColumn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F8A1CC-3671-4B44-BB50-D96FFF45E33F}" name="Table5" displayName="Table5" ref="H2:H3" totalsRowShown="0" headerRowDxfId="37" dataDxfId="38">
  <autoFilter ref="H2:H3" xr:uid="{9EF8A1CC-3671-4B44-BB50-D96FFF45E33F}">
    <filterColumn colId="0" hiddenButton="1"/>
  </autoFilter>
  <tableColumns count="1">
    <tableColumn id="1" xr3:uid="{52C21250-FEC6-534D-B40F-153B8DE3F588}" name="Q1" dataDxfId="39">
      <calculatedColumnFormula>_xlfn.QUARTILE.INC(D2:D11,1)</calculatedColumnFormula>
    </tableColumn>
  </tableColumns>
  <tableStyleInfo name="TableStyleLight21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C3A5D8-66E5-9644-8396-3469378CDC49}" name="Table6" displayName="Table6" ref="H5:H6" totalsRowShown="0" headerRowDxfId="34" dataDxfId="35">
  <autoFilter ref="H5:H6" xr:uid="{DBC3A5D8-66E5-9644-8396-3469378CDC49}">
    <filterColumn colId="0" hiddenButton="1"/>
  </autoFilter>
  <tableColumns count="1">
    <tableColumn id="1" xr3:uid="{8A7F582E-D428-6447-BEF0-2A76532074E5}" name="Q2" dataDxfId="36">
      <calculatedColumnFormula>_xlfn.QUARTILE.INC(D2:D11,2)</calculatedColumnFormula>
    </tableColumn>
  </tableColumns>
  <tableStyleInfo name="TableStyleLight21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644ED4-ACCF-BA4D-A72D-903F48C5C6F5}" name="Table7" displayName="Table7" ref="H8:H9" totalsRowShown="0" headerRowDxfId="31" dataDxfId="32">
  <autoFilter ref="H8:H9" xr:uid="{CE644ED4-ACCF-BA4D-A72D-903F48C5C6F5}">
    <filterColumn colId="0" hiddenButton="1"/>
  </autoFilter>
  <tableColumns count="1">
    <tableColumn id="1" xr3:uid="{D7A8A560-FAA8-BD47-ABD7-4817EBAB3527}" name="Q3" dataDxfId="33">
      <calculatedColumnFormula>_xlfn.QUARTILE.INC(D2:D11,3)</calculatedColumnFormula>
    </tableColumn>
  </tableColumns>
  <tableStyleInfo name="TableStyleLight2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2D2CBB-6499-924E-91A5-7789E4C5E0D5}" name="Table8" displayName="Table8" ref="H11:H12" totalsRowShown="0" headerRowDxfId="28" dataDxfId="29">
  <autoFilter ref="H11:H12" xr:uid="{DD2D2CBB-6499-924E-91A5-7789E4C5E0D5}">
    <filterColumn colId="0" hiddenButton="1"/>
  </autoFilter>
  <tableColumns count="1">
    <tableColumn id="1" xr3:uid="{7C712CA8-9B60-9B46-B955-1E50EF1C14C4}" name="IQR" dataDxfId="30">
      <calculatedColumnFormula>H9-H3</calculatedColumnFormula>
    </tableColumn>
  </tableColumns>
  <tableStyleInfo name="TableStyleLight21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7BC62F-F1E1-B64B-A32D-DFEB788F8CF2}" name="Table9" displayName="Table9" ref="I2:I3" totalsRowShown="0" headerRowDxfId="25" dataDxfId="26">
  <autoFilter ref="I2:I3" xr:uid="{EA7BC62F-F1E1-B64B-A32D-DFEB788F8CF2}">
    <filterColumn colId="0" hiddenButton="1"/>
  </autoFilter>
  <tableColumns count="1">
    <tableColumn id="1" xr3:uid="{300B4C4E-1B2F-EE4C-94E5-1A9CCBB6AAB8}" name="Upper bounds of outliners" dataDxfId="27">
      <calculatedColumnFormula>H9+(1.5*H12)</calculatedColumnFormula>
    </tableColumn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C29-E11E-6247-989C-627C207B79EF}">
  <dimension ref="A1:K19"/>
  <sheetViews>
    <sheetView tabSelected="1" workbookViewId="0">
      <selection activeCell="I26" sqref="I26"/>
    </sheetView>
  </sheetViews>
  <sheetFormatPr baseColWidth="10" defaultRowHeight="18" x14ac:dyDescent="0.2"/>
  <cols>
    <col min="1" max="1" width="12" style="3" bestFit="1" customWidth="1"/>
    <col min="2" max="2" width="18.33203125" style="3" bestFit="1" customWidth="1"/>
    <col min="3" max="3" width="20.5" style="3" bestFit="1" customWidth="1"/>
    <col min="4" max="4" width="12.33203125" style="3" bestFit="1" customWidth="1"/>
    <col min="5" max="5" width="15.83203125" style="3" bestFit="1" customWidth="1"/>
    <col min="6" max="6" width="23" style="3" bestFit="1" customWidth="1"/>
    <col min="7" max="7" width="19.33203125" style="3" bestFit="1" customWidth="1"/>
    <col min="8" max="8" width="5.83203125" style="3" bestFit="1" customWidth="1"/>
    <col min="9" max="9" width="30.6640625" style="3" customWidth="1"/>
    <col min="10" max="10" width="35.6640625" style="3" bestFit="1" customWidth="1"/>
    <col min="11" max="16384" width="10.83203125" style="3"/>
  </cols>
  <sheetData>
    <row r="1" spans="1:11" x14ac:dyDescent="0.2">
      <c r="A1" s="2" t="s">
        <v>0</v>
      </c>
      <c r="B1" s="2" t="s">
        <v>1</v>
      </c>
      <c r="C1" s="2" t="s">
        <v>21</v>
      </c>
      <c r="D1" s="2" t="s">
        <v>2</v>
      </c>
      <c r="E1" s="2" t="s">
        <v>22</v>
      </c>
      <c r="G1" s="4" t="s">
        <v>36</v>
      </c>
      <c r="H1" s="4"/>
      <c r="I1" s="4"/>
      <c r="J1" s="4"/>
      <c r="K1" s="2"/>
    </row>
    <row r="2" spans="1:11" x14ac:dyDescent="0.2">
      <c r="A2" s="3" t="s">
        <v>23</v>
      </c>
      <c r="B2" s="3" t="s">
        <v>7</v>
      </c>
      <c r="C2" s="3">
        <v>23000</v>
      </c>
      <c r="D2" s="3">
        <v>6000</v>
      </c>
      <c r="E2" s="3" t="s">
        <v>8</v>
      </c>
      <c r="G2" s="2" t="s">
        <v>26</v>
      </c>
      <c r="H2" s="2" t="s">
        <v>18</v>
      </c>
      <c r="I2" s="2" t="s">
        <v>31</v>
      </c>
      <c r="J2" s="2" t="s">
        <v>32</v>
      </c>
    </row>
    <row r="3" spans="1:11" x14ac:dyDescent="0.2">
      <c r="A3" s="3" t="s">
        <v>15</v>
      </c>
      <c r="B3" s="3" t="s">
        <v>10</v>
      </c>
      <c r="C3" s="3">
        <v>27000</v>
      </c>
      <c r="D3" s="3">
        <v>7200</v>
      </c>
      <c r="E3" s="3" t="s">
        <v>8</v>
      </c>
      <c r="G3" s="3">
        <f>AVERAGE(D2:D12)</f>
        <v>6180</v>
      </c>
      <c r="H3" s="3">
        <f>_xlfn.QUARTILE.INC(D2:D11,1)</f>
        <v>5850</v>
      </c>
      <c r="I3" s="3">
        <f>H9+(1.5*H12)</f>
        <v>8600</v>
      </c>
      <c r="J3" s="3">
        <f>ROUND(_xlfn.STDEV.P(D2:D11),2)</f>
        <v>1067.52</v>
      </c>
      <c r="K3" s="2"/>
    </row>
    <row r="4" spans="1:11" x14ac:dyDescent="0.2">
      <c r="A4" s="3" t="s">
        <v>9</v>
      </c>
      <c r="B4" s="3" t="s">
        <v>4</v>
      </c>
      <c r="C4" s="3">
        <v>19500</v>
      </c>
      <c r="D4" s="3">
        <v>5000</v>
      </c>
      <c r="E4" s="3" t="s">
        <v>5</v>
      </c>
      <c r="G4" s="2"/>
      <c r="H4" s="2"/>
      <c r="I4" s="2"/>
      <c r="J4" s="2"/>
      <c r="K4" s="2"/>
    </row>
    <row r="5" spans="1:11" x14ac:dyDescent="0.2">
      <c r="A5" s="3" t="s">
        <v>11</v>
      </c>
      <c r="B5" s="3" t="s">
        <v>7</v>
      </c>
      <c r="C5" s="3">
        <v>15000</v>
      </c>
      <c r="D5" s="3">
        <v>3800</v>
      </c>
      <c r="E5" s="3" t="s">
        <v>13</v>
      </c>
      <c r="G5" s="2" t="s">
        <v>17</v>
      </c>
      <c r="H5" s="2" t="s">
        <v>28</v>
      </c>
      <c r="I5" s="2" t="s">
        <v>30</v>
      </c>
      <c r="J5" s="2" t="s">
        <v>33</v>
      </c>
    </row>
    <row r="6" spans="1:11" x14ac:dyDescent="0.2">
      <c r="A6" s="3" t="s">
        <v>24</v>
      </c>
      <c r="B6" s="3" t="s">
        <v>10</v>
      </c>
      <c r="C6" s="3">
        <v>28000</v>
      </c>
      <c r="D6" s="3">
        <v>6800</v>
      </c>
      <c r="E6" s="3" t="s">
        <v>8</v>
      </c>
      <c r="G6" s="3">
        <f>MEDIAN(D2:D11)</f>
        <v>6300</v>
      </c>
      <c r="H6" s="3">
        <f>_xlfn.QUARTILE.INC(D2:D11,2)</f>
        <v>6300</v>
      </c>
      <c r="I6" s="3">
        <f>H3-(1.5*H12)</f>
        <v>4200</v>
      </c>
      <c r="J6" s="3">
        <f>ROUND(_xlfn.STDEV.S(D2:D11),2)</f>
        <v>1125.27</v>
      </c>
      <c r="K6" s="2"/>
    </row>
    <row r="7" spans="1:11" x14ac:dyDescent="0.2">
      <c r="A7" s="3" t="s">
        <v>3</v>
      </c>
      <c r="B7" s="3" t="s">
        <v>14</v>
      </c>
      <c r="C7" s="3">
        <v>26000</v>
      </c>
      <c r="D7" s="3">
        <v>6400</v>
      </c>
      <c r="E7" s="3" t="s">
        <v>5</v>
      </c>
      <c r="G7" s="2"/>
      <c r="H7" s="2"/>
      <c r="I7" s="2"/>
      <c r="J7" s="2"/>
      <c r="K7" s="2"/>
    </row>
    <row r="8" spans="1:11" x14ac:dyDescent="0.2">
      <c r="A8" s="3" t="s">
        <v>12</v>
      </c>
      <c r="B8" s="3" t="s">
        <v>4</v>
      </c>
      <c r="C8" s="3">
        <v>21000</v>
      </c>
      <c r="D8" s="3">
        <v>5800</v>
      </c>
      <c r="E8" s="3" t="s">
        <v>5</v>
      </c>
      <c r="G8" s="2" t="s">
        <v>20</v>
      </c>
      <c r="H8" s="2" t="s">
        <v>29</v>
      </c>
      <c r="I8" s="2" t="s">
        <v>37</v>
      </c>
      <c r="J8" s="2" t="s">
        <v>34</v>
      </c>
    </row>
    <row r="9" spans="1:11" x14ac:dyDescent="0.2">
      <c r="A9" s="3" t="s">
        <v>16</v>
      </c>
      <c r="B9" s="3" t="s">
        <v>14</v>
      </c>
      <c r="C9" s="3">
        <v>25000</v>
      </c>
      <c r="D9" s="3">
        <v>7000</v>
      </c>
      <c r="E9" s="3" t="s">
        <v>8</v>
      </c>
      <c r="G9" s="3">
        <f>MAX(D2:D11)-MIN(D2:D11)</f>
        <v>3800</v>
      </c>
      <c r="H9" s="3">
        <f>_xlfn.QUARTILE.INC(D2:D11,3)</f>
        <v>6950</v>
      </c>
      <c r="I9" s="3">
        <f t="shared" ref="I9:I16" si="0">(D2-G$3)/_xlfn.STDEV.S(D$2:D$11)</f>
        <v>-0.15996226301201663</v>
      </c>
      <c r="J9" s="3">
        <f>_xlfn.PERCENTILE.INC(D2:D11, 0.8)</f>
        <v>7040</v>
      </c>
      <c r="K9" s="2"/>
    </row>
    <row r="10" spans="1:11" x14ac:dyDescent="0.2">
      <c r="A10" s="3" t="s">
        <v>25</v>
      </c>
      <c r="B10" s="3" t="s">
        <v>10</v>
      </c>
      <c r="C10" s="3">
        <v>29000</v>
      </c>
      <c r="D10" s="3">
        <v>7600</v>
      </c>
      <c r="E10" s="3" t="s">
        <v>8</v>
      </c>
      <c r="G10" s="2"/>
      <c r="H10" s="2"/>
      <c r="I10" s="3">
        <f t="shared" si="0"/>
        <v>0.90645282373476088</v>
      </c>
      <c r="J10" s="2"/>
      <c r="K10" s="2"/>
    </row>
    <row r="11" spans="1:11" x14ac:dyDescent="0.2">
      <c r="A11" s="3" t="s">
        <v>6</v>
      </c>
      <c r="B11" s="3" t="s">
        <v>7</v>
      </c>
      <c r="C11" s="3">
        <v>24000</v>
      </c>
      <c r="D11" s="3">
        <v>6200</v>
      </c>
      <c r="E11" s="3" t="s">
        <v>8</v>
      </c>
      <c r="G11" s="2" t="s">
        <v>27</v>
      </c>
      <c r="H11" s="2" t="s">
        <v>19</v>
      </c>
      <c r="I11" s="3">
        <f t="shared" si="0"/>
        <v>-1.0486415019676645</v>
      </c>
      <c r="J11" s="2" t="s">
        <v>35</v>
      </c>
      <c r="K11" s="2"/>
    </row>
    <row r="12" spans="1:11" x14ac:dyDescent="0.2">
      <c r="G12" s="3" t="e">
        <f>_xlfn.MODE.SNGL(D2:D11)</f>
        <v>#N/A</v>
      </c>
      <c r="H12" s="3">
        <f>H9-H3</f>
        <v>1100</v>
      </c>
      <c r="I12" s="3">
        <f t="shared" si="0"/>
        <v>-2.1150565887144421</v>
      </c>
      <c r="J12" s="3">
        <f>ROUND(_xlfn.PERCENTRANK.INC(D2:D11, 6400),2)</f>
        <v>0.56000000000000005</v>
      </c>
    </row>
    <row r="13" spans="1:11" x14ac:dyDescent="0.2">
      <c r="A13" s="1"/>
      <c r="I13" s="3">
        <f t="shared" si="0"/>
        <v>0.55098112815250178</v>
      </c>
    </row>
    <row r="14" spans="1:11" x14ac:dyDescent="0.2">
      <c r="A14"/>
      <c r="I14" s="3">
        <f t="shared" si="0"/>
        <v>0.19550943257024256</v>
      </c>
    </row>
    <row r="15" spans="1:11" x14ac:dyDescent="0.2">
      <c r="A15"/>
      <c r="I15" s="3">
        <f t="shared" si="0"/>
        <v>-0.33769811080314621</v>
      </c>
    </row>
    <row r="16" spans="1:11" x14ac:dyDescent="0.2">
      <c r="A16"/>
      <c r="I16" s="3">
        <f t="shared" si="0"/>
        <v>0.72871697594363127</v>
      </c>
    </row>
    <row r="17" spans="1:9" x14ac:dyDescent="0.2">
      <c r="A17"/>
      <c r="I17" s="3">
        <f>SUBTOTAL(104,Table16[Outliners in Bonus])</f>
        <v>0.90645282373476088</v>
      </c>
    </row>
    <row r="18" spans="1:9" x14ac:dyDescent="0.2">
      <c r="A18"/>
    </row>
    <row r="19" spans="1:9" x14ac:dyDescent="0.2">
      <c r="A19"/>
    </row>
  </sheetData>
  <mergeCells count="1">
    <mergeCell ref="G1:J1"/>
  </mergeCells>
  <conditionalFormatting sqref="D2:D11">
    <cfRule type="cellIs" dxfId="7" priority="4" operator="equal">
      <formula>3800</formula>
    </cfRule>
    <cfRule type="cellIs" dxfId="6" priority="5" operator="equal">
      <formula>7600</formula>
    </cfRule>
  </conditionalFormatting>
  <conditionalFormatting sqref="I9:I16">
    <cfRule type="colorScale" priority="3">
      <colorScale>
        <cfvo type="min"/>
        <cfvo type="max"/>
        <color theme="9" tint="-0.499984740745262"/>
        <color theme="9" tint="0.79998168889431442"/>
      </colorScale>
    </cfRule>
  </conditionalFormatting>
  <conditionalFormatting sqref="C2:C11">
    <cfRule type="colorScale" priority="2">
      <colorScale>
        <cfvo type="min"/>
        <cfvo type="max"/>
        <color rgb="FFFF7128"/>
        <color rgb="FFFFEF9C"/>
      </colorScale>
    </cfRule>
  </conditionalFormatting>
  <conditionalFormatting sqref="E2:E11">
    <cfRule type="containsText" dxfId="5" priority="1" operator="containsText" text="Excellent">
      <formula>NOT(ISERROR(SEARCH("Excellent",E2)))</formula>
    </cfRule>
  </conditionalFormatting>
  <pageMargins left="0.7" right="0.7" top="0.75" bottom="0.75" header="0.3" footer="0.3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9D3-2A20-E943-9CB3-28E10CF00B03}">
  <dimension ref="A3:C2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18.6640625" bestFit="1" customWidth="1"/>
  </cols>
  <sheetData>
    <row r="3" spans="1:3" x14ac:dyDescent="0.2">
      <c r="A3" s="5" t="s">
        <v>38</v>
      </c>
      <c r="B3" t="s">
        <v>41</v>
      </c>
      <c r="C3" t="s">
        <v>40</v>
      </c>
    </row>
    <row r="4" spans="1:3" x14ac:dyDescent="0.2">
      <c r="A4" s="6" t="s">
        <v>8</v>
      </c>
      <c r="B4" s="8">
        <v>40800</v>
      </c>
      <c r="C4" s="8">
        <v>156000</v>
      </c>
    </row>
    <row r="5" spans="1:3" x14ac:dyDescent="0.2">
      <c r="A5" s="7" t="s">
        <v>14</v>
      </c>
      <c r="B5" s="8">
        <v>7000</v>
      </c>
      <c r="C5" s="8">
        <v>25000</v>
      </c>
    </row>
    <row r="6" spans="1:3" x14ac:dyDescent="0.2">
      <c r="A6" s="9" t="s">
        <v>16</v>
      </c>
      <c r="B6" s="8">
        <v>7000</v>
      </c>
      <c r="C6" s="8">
        <v>25000</v>
      </c>
    </row>
    <row r="7" spans="1:3" x14ac:dyDescent="0.2">
      <c r="A7" s="7" t="s">
        <v>10</v>
      </c>
      <c r="B7" s="8">
        <v>21600</v>
      </c>
      <c r="C7" s="8">
        <v>84000</v>
      </c>
    </row>
    <row r="8" spans="1:3" x14ac:dyDescent="0.2">
      <c r="A8" s="9" t="s">
        <v>25</v>
      </c>
      <c r="B8" s="8">
        <v>7600</v>
      </c>
      <c r="C8" s="8">
        <v>29000</v>
      </c>
    </row>
    <row r="9" spans="1:3" x14ac:dyDescent="0.2">
      <c r="A9" s="9" t="s">
        <v>24</v>
      </c>
      <c r="B9" s="8">
        <v>6800</v>
      </c>
      <c r="C9" s="8">
        <v>28000</v>
      </c>
    </row>
    <row r="10" spans="1:3" x14ac:dyDescent="0.2">
      <c r="A10" s="9" t="s">
        <v>15</v>
      </c>
      <c r="B10" s="8">
        <v>7200</v>
      </c>
      <c r="C10" s="8">
        <v>27000</v>
      </c>
    </row>
    <row r="11" spans="1:3" x14ac:dyDescent="0.2">
      <c r="A11" s="7" t="s">
        <v>7</v>
      </c>
      <c r="B11" s="8">
        <v>12200</v>
      </c>
      <c r="C11" s="8">
        <v>47000</v>
      </c>
    </row>
    <row r="12" spans="1:3" x14ac:dyDescent="0.2">
      <c r="A12" s="9" t="s">
        <v>23</v>
      </c>
      <c r="B12" s="8">
        <v>6000</v>
      </c>
      <c r="C12" s="8">
        <v>23000</v>
      </c>
    </row>
    <row r="13" spans="1:3" x14ac:dyDescent="0.2">
      <c r="A13" s="9" t="s">
        <v>6</v>
      </c>
      <c r="B13" s="8">
        <v>6200</v>
      </c>
      <c r="C13" s="8">
        <v>24000</v>
      </c>
    </row>
    <row r="14" spans="1:3" x14ac:dyDescent="0.2">
      <c r="A14" s="6" t="s">
        <v>5</v>
      </c>
      <c r="B14" s="8">
        <v>17200</v>
      </c>
      <c r="C14" s="8">
        <v>66500</v>
      </c>
    </row>
    <row r="15" spans="1:3" x14ac:dyDescent="0.2">
      <c r="A15" s="7" t="s">
        <v>14</v>
      </c>
      <c r="B15" s="8">
        <v>6400</v>
      </c>
      <c r="C15" s="8">
        <v>26000</v>
      </c>
    </row>
    <row r="16" spans="1:3" x14ac:dyDescent="0.2">
      <c r="A16" s="9" t="s">
        <v>3</v>
      </c>
      <c r="B16" s="8">
        <v>6400</v>
      </c>
      <c r="C16" s="8">
        <v>26000</v>
      </c>
    </row>
    <row r="17" spans="1:3" x14ac:dyDescent="0.2">
      <c r="A17" s="7" t="s">
        <v>4</v>
      </c>
      <c r="B17" s="8">
        <v>10800</v>
      </c>
      <c r="C17" s="8">
        <v>40500</v>
      </c>
    </row>
    <row r="18" spans="1:3" x14ac:dyDescent="0.2">
      <c r="A18" s="9" t="s">
        <v>12</v>
      </c>
      <c r="B18" s="8">
        <v>5800</v>
      </c>
      <c r="C18" s="8">
        <v>21000</v>
      </c>
    </row>
    <row r="19" spans="1:3" x14ac:dyDescent="0.2">
      <c r="A19" s="9" t="s">
        <v>9</v>
      </c>
      <c r="B19" s="8">
        <v>5000</v>
      </c>
      <c r="C19" s="8">
        <v>19500</v>
      </c>
    </row>
    <row r="20" spans="1:3" x14ac:dyDescent="0.2">
      <c r="A20" s="6" t="s">
        <v>13</v>
      </c>
      <c r="B20" s="8">
        <v>3800</v>
      </c>
      <c r="C20" s="8">
        <v>15000</v>
      </c>
    </row>
    <row r="21" spans="1:3" x14ac:dyDescent="0.2">
      <c r="A21" s="7" t="s">
        <v>7</v>
      </c>
      <c r="B21" s="8">
        <v>3800</v>
      </c>
      <c r="C21" s="8">
        <v>15000</v>
      </c>
    </row>
    <row r="22" spans="1:3" x14ac:dyDescent="0.2">
      <c r="A22" s="9" t="s">
        <v>11</v>
      </c>
      <c r="B22" s="8">
        <v>3800</v>
      </c>
      <c r="C22" s="8">
        <v>15000</v>
      </c>
    </row>
    <row r="23" spans="1:3" x14ac:dyDescent="0.2">
      <c r="A23" s="6" t="s">
        <v>39</v>
      </c>
      <c r="B23" s="8">
        <v>61800</v>
      </c>
      <c r="C23" s="8">
        <v>237500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6A40-9269-A24C-B1A6-CDB8505734A7}">
  <dimension ref="A3:A51"/>
  <sheetViews>
    <sheetView workbookViewId="0">
      <selection activeCell="A3" sqref="A3"/>
    </sheetView>
  </sheetViews>
  <sheetFormatPr baseColWidth="10" defaultRowHeight="16" x14ac:dyDescent="0.2"/>
  <cols>
    <col min="1" max="1" width="30.1640625" bestFit="1" customWidth="1"/>
  </cols>
  <sheetData>
    <row r="3" spans="1:1" x14ac:dyDescent="0.2">
      <c r="A3" s="5" t="s">
        <v>38</v>
      </c>
    </row>
    <row r="4" spans="1:1" x14ac:dyDescent="0.2">
      <c r="A4" s="6">
        <v>0.56000000000000005</v>
      </c>
    </row>
    <row r="5" spans="1:1" x14ac:dyDescent="0.2">
      <c r="A5" s="7">
        <v>-2.1150565887144421</v>
      </c>
    </row>
    <row r="6" spans="1:1" x14ac:dyDescent="0.2">
      <c r="A6" s="9">
        <v>1100</v>
      </c>
    </row>
    <row r="7" spans="1:1" x14ac:dyDescent="0.2">
      <c r="A7" s="10" t="s">
        <v>42</v>
      </c>
    </row>
    <row r="8" spans="1:1" x14ac:dyDescent="0.2">
      <c r="A8" s="6">
        <v>1067.52</v>
      </c>
    </row>
    <row r="9" spans="1:1" x14ac:dyDescent="0.2">
      <c r="A9" s="7">
        <v>8600</v>
      </c>
    </row>
    <row r="10" spans="1:1" x14ac:dyDescent="0.2">
      <c r="A10" s="9">
        <v>5850</v>
      </c>
    </row>
    <row r="11" spans="1:1" x14ac:dyDescent="0.2">
      <c r="A11" s="10">
        <v>6180</v>
      </c>
    </row>
    <row r="12" spans="1:1" x14ac:dyDescent="0.2">
      <c r="A12" s="6">
        <v>1125.27</v>
      </c>
    </row>
    <row r="13" spans="1:1" x14ac:dyDescent="0.2">
      <c r="A13" s="7">
        <v>4200</v>
      </c>
    </row>
    <row r="14" spans="1:1" x14ac:dyDescent="0.2">
      <c r="A14" s="9">
        <v>6300</v>
      </c>
    </row>
    <row r="15" spans="1:1" x14ac:dyDescent="0.2">
      <c r="A15" s="10">
        <v>6300</v>
      </c>
    </row>
    <row r="16" spans="1:1" x14ac:dyDescent="0.2">
      <c r="A16" s="6">
        <v>7040</v>
      </c>
    </row>
    <row r="17" spans="1:1" x14ac:dyDescent="0.2">
      <c r="A17" s="7">
        <v>-0.15996226301201663</v>
      </c>
    </row>
    <row r="18" spans="1:1" x14ac:dyDescent="0.2">
      <c r="A18" s="9">
        <v>6950</v>
      </c>
    </row>
    <row r="19" spans="1:1" x14ac:dyDescent="0.2">
      <c r="A19" s="10">
        <v>3800</v>
      </c>
    </row>
    <row r="20" spans="1:1" x14ac:dyDescent="0.2">
      <c r="A20" s="6" t="s">
        <v>34</v>
      </c>
    </row>
    <row r="21" spans="1:1" x14ac:dyDescent="0.2">
      <c r="A21" s="7" t="s">
        <v>37</v>
      </c>
    </row>
    <row r="22" spans="1:1" x14ac:dyDescent="0.2">
      <c r="A22" s="9" t="s">
        <v>29</v>
      </c>
    </row>
    <row r="23" spans="1:1" x14ac:dyDescent="0.2">
      <c r="A23" s="10" t="s">
        <v>20</v>
      </c>
    </row>
    <row r="24" spans="1:1" x14ac:dyDescent="0.2">
      <c r="A24" s="6" t="s">
        <v>35</v>
      </c>
    </row>
    <row r="25" spans="1:1" x14ac:dyDescent="0.2">
      <c r="A25" s="7">
        <v>-1.0486415019676645</v>
      </c>
    </row>
    <row r="26" spans="1:1" x14ac:dyDescent="0.2">
      <c r="A26" s="9" t="s">
        <v>19</v>
      </c>
    </row>
    <row r="27" spans="1:1" x14ac:dyDescent="0.2">
      <c r="A27" s="10" t="s">
        <v>27</v>
      </c>
    </row>
    <row r="28" spans="1:1" x14ac:dyDescent="0.2">
      <c r="A28" s="6" t="s">
        <v>33</v>
      </c>
    </row>
    <row r="29" spans="1:1" x14ac:dyDescent="0.2">
      <c r="A29" s="7" t="s">
        <v>30</v>
      </c>
    </row>
    <row r="30" spans="1:1" x14ac:dyDescent="0.2">
      <c r="A30" s="9" t="s">
        <v>28</v>
      </c>
    </row>
    <row r="31" spans="1:1" x14ac:dyDescent="0.2">
      <c r="A31" s="10" t="s">
        <v>17</v>
      </c>
    </row>
    <row r="32" spans="1:1" x14ac:dyDescent="0.2">
      <c r="A32" s="6" t="s">
        <v>43</v>
      </c>
    </row>
    <row r="33" spans="1:1" x14ac:dyDescent="0.2">
      <c r="A33" s="7">
        <v>-0.33769811080314621</v>
      </c>
    </row>
    <row r="34" spans="1:1" x14ac:dyDescent="0.2">
      <c r="A34" s="9" t="s">
        <v>43</v>
      </c>
    </row>
    <row r="35" spans="1:1" x14ac:dyDescent="0.2">
      <c r="A35" s="10" t="s">
        <v>43</v>
      </c>
    </row>
    <row r="36" spans="1:1" x14ac:dyDescent="0.2">
      <c r="A36" s="7">
        <v>0.19550943257024256</v>
      </c>
    </row>
    <row r="37" spans="1:1" x14ac:dyDescent="0.2">
      <c r="A37" s="9" t="s">
        <v>43</v>
      </c>
    </row>
    <row r="38" spans="1:1" x14ac:dyDescent="0.2">
      <c r="A38" s="10" t="s">
        <v>43</v>
      </c>
    </row>
    <row r="39" spans="1:1" x14ac:dyDescent="0.2">
      <c r="A39" s="7">
        <v>0.55098112815250178</v>
      </c>
    </row>
    <row r="40" spans="1:1" x14ac:dyDescent="0.2">
      <c r="A40" s="9" t="s">
        <v>43</v>
      </c>
    </row>
    <row r="41" spans="1:1" x14ac:dyDescent="0.2">
      <c r="A41" s="10" t="s">
        <v>43</v>
      </c>
    </row>
    <row r="42" spans="1:1" x14ac:dyDescent="0.2">
      <c r="A42" s="7">
        <v>0.72871697594363127</v>
      </c>
    </row>
    <row r="43" spans="1:1" x14ac:dyDescent="0.2">
      <c r="A43" s="9" t="s">
        <v>43</v>
      </c>
    </row>
    <row r="44" spans="1:1" x14ac:dyDescent="0.2">
      <c r="A44" s="10" t="s">
        <v>43</v>
      </c>
    </row>
    <row r="45" spans="1:1" x14ac:dyDescent="0.2">
      <c r="A45" s="7">
        <v>0.90645282373476088</v>
      </c>
    </row>
    <row r="46" spans="1:1" x14ac:dyDescent="0.2">
      <c r="A46" s="9" t="s">
        <v>43</v>
      </c>
    </row>
    <row r="47" spans="1:1" x14ac:dyDescent="0.2">
      <c r="A47" s="10" t="s">
        <v>43</v>
      </c>
    </row>
    <row r="48" spans="1:1" x14ac:dyDescent="0.2">
      <c r="A48" s="7" t="s">
        <v>43</v>
      </c>
    </row>
    <row r="49" spans="1:1" x14ac:dyDescent="0.2">
      <c r="A49" s="9" t="s">
        <v>43</v>
      </c>
    </row>
    <row r="50" spans="1:1" x14ac:dyDescent="0.2">
      <c r="A50" s="10" t="s">
        <v>43</v>
      </c>
    </row>
    <row r="51" spans="1:1" x14ac:dyDescent="0.2">
      <c r="A51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for table 1</vt:lpstr>
      <vt:lpstr>Pivot table for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2025-07-10T17:50:41Z</dcterms:created>
  <dcterms:modified xsi:type="dcterms:W3CDTF">2025-09-24T02:34:28Z</dcterms:modified>
</cp:coreProperties>
</file>