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lcon\Jobs\6574 - Filter Assembly Zone 1\04 - Infusion Filter Load\LV Concept 04\"/>
    </mc:Choice>
  </mc:AlternateContent>
  <bookViews>
    <workbookView xWindow="0" yWindow="0" windowWidth="26205" windowHeight="8835" activeTab="2"/>
  </bookViews>
  <sheets>
    <sheet name="Sheet1" sheetId="1" r:id="rId1"/>
    <sheet name="V2" sheetId="2" r:id="rId2"/>
    <sheet name="D-908081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3" l="1"/>
  <c r="C24" i="3"/>
  <c r="C27" i="3" s="1"/>
  <c r="D13" i="3"/>
  <c r="C11" i="3"/>
  <c r="D11" i="3" s="1"/>
  <c r="C10" i="3"/>
  <c r="D10" i="3" s="1"/>
  <c r="D9" i="3"/>
  <c r="D17" i="3" s="1"/>
  <c r="D8" i="3"/>
  <c r="D14" i="3" s="1"/>
  <c r="D7" i="3"/>
  <c r="G28" i="2"/>
  <c r="C28" i="2"/>
  <c r="C27" i="2"/>
  <c r="G24" i="2"/>
  <c r="G27" i="2" s="1"/>
  <c r="C24" i="2"/>
  <c r="H14" i="2"/>
  <c r="H13" i="2"/>
  <c r="H11" i="2"/>
  <c r="G11" i="2"/>
  <c r="C11" i="2"/>
  <c r="D11" i="2" s="1"/>
  <c r="G10" i="2"/>
  <c r="H10" i="2" s="1"/>
  <c r="C10" i="2"/>
  <c r="D10" i="2" s="1"/>
  <c r="H9" i="2"/>
  <c r="H17" i="2" s="1"/>
  <c r="D9" i="2"/>
  <c r="D17" i="2" s="1"/>
  <c r="H8" i="2"/>
  <c r="D8" i="2"/>
  <c r="D14" i="2" s="1"/>
  <c r="H7" i="2"/>
  <c r="D7" i="2"/>
  <c r="D13" i="2" s="1"/>
  <c r="D15" i="3" l="1"/>
  <c r="C31" i="3" s="1"/>
  <c r="C32" i="3" s="1"/>
  <c r="D15" i="2"/>
  <c r="C31" i="2" s="1"/>
  <c r="C32" i="2" s="1"/>
  <c r="H15" i="2"/>
  <c r="G31" i="2" s="1"/>
  <c r="G32" i="2" s="1"/>
  <c r="C28" i="1"/>
  <c r="C24" i="1"/>
  <c r="C31" i="1" s="1"/>
  <c r="C32" i="1" s="1"/>
  <c r="G28" i="1"/>
  <c r="G27" i="1"/>
  <c r="G24" i="1"/>
  <c r="H17" i="1"/>
  <c r="H14" i="1"/>
  <c r="G11" i="1"/>
  <c r="H11" i="1" s="1"/>
  <c r="G10" i="1"/>
  <c r="H10" i="1" s="1"/>
  <c r="H9" i="1"/>
  <c r="H15" i="1" s="1"/>
  <c r="G31" i="1" s="1"/>
  <c r="G32" i="1" s="1"/>
  <c r="H8" i="1"/>
  <c r="H7" i="1"/>
  <c r="H13" i="1" s="1"/>
  <c r="D10" i="1"/>
  <c r="C10" i="1"/>
  <c r="D7" i="1"/>
  <c r="D13" i="1" s="1"/>
  <c r="D8" i="1"/>
  <c r="D14" i="1" s="1"/>
  <c r="D9" i="1"/>
  <c r="D15" i="1" s="1"/>
  <c r="C11" i="1"/>
  <c r="D11" i="1" s="1"/>
  <c r="C27" i="1" l="1"/>
  <c r="D17" i="1"/>
</calcChain>
</file>

<file path=xl/sharedStrings.xml><?xml version="1.0" encoding="utf-8"?>
<sst xmlns="http://schemas.openxmlformats.org/spreadsheetml/2006/main" count="150" uniqueCount="33">
  <si>
    <t>Free Length (mm)</t>
  </si>
  <si>
    <t>Compressed Length (mm)</t>
  </si>
  <si>
    <t>Stroke (mm)</t>
  </si>
  <si>
    <t>Length at cut start (mm)</t>
  </si>
  <si>
    <t>Open Length (mm)</t>
  </si>
  <si>
    <t>Additional Preload (mm)</t>
  </si>
  <si>
    <t xml:space="preserve">Spring Rate </t>
  </si>
  <si>
    <t>english</t>
  </si>
  <si>
    <t>lbs/inch</t>
  </si>
  <si>
    <t>Load at cut start</t>
  </si>
  <si>
    <t>Load at max stroke</t>
  </si>
  <si>
    <t>Stoke at cut start (mm)</t>
  </si>
  <si>
    <t>Pre load</t>
  </si>
  <si>
    <t>Spring</t>
  </si>
  <si>
    <t>D-1117</t>
  </si>
  <si>
    <t>D-1118</t>
  </si>
  <si>
    <t>% Deflection</t>
  </si>
  <si>
    <t>Min Tensile Strength (PSI)</t>
  </si>
  <si>
    <t>Design Stress % of Min Tens</t>
  </si>
  <si>
    <t>b - Wire width Radial (in)</t>
  </si>
  <si>
    <t>t - Wire thickness (in)</t>
  </si>
  <si>
    <t>Beta (from table)</t>
  </si>
  <si>
    <t>C = D/t</t>
  </si>
  <si>
    <t>D - mean diameter (in)</t>
  </si>
  <si>
    <t>Hole Dia (in)</t>
  </si>
  <si>
    <t>Rod Dia (in)</t>
  </si>
  <si>
    <t>Ratio b/t</t>
  </si>
  <si>
    <t>S - Stress (PSI)</t>
  </si>
  <si>
    <t>Stress % of Min Tens</t>
  </si>
  <si>
    <t>(Book = 190 to 300)</t>
  </si>
  <si>
    <t>Good if less than Design Stress % of min tensile stress</t>
  </si>
  <si>
    <t>S = P*D*Beta/(b*t*(b*t)^0.5)</t>
  </si>
  <si>
    <t>D-9080811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</si>
</sst>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onsolas"/>
      <family val="2"/>
    </font>
    <font>
      <sz val="11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1" applyFont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152400</xdr:rowOff>
    </xdr:from>
    <xdr:to>
      <xdr:col>21</xdr:col>
      <xdr:colOff>638175</xdr:colOff>
      <xdr:row>33</xdr:row>
      <xdr:rowOff>167763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6450" y="152400"/>
          <a:ext cx="8372475" cy="630186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21</xdr:col>
      <xdr:colOff>409575</xdr:colOff>
      <xdr:row>65</xdr:row>
      <xdr:rowOff>137174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6950" y="6667500"/>
          <a:ext cx="7953375" cy="585217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28</xdr:col>
      <xdr:colOff>388933</xdr:colOff>
      <xdr:row>116</xdr:row>
      <xdr:rowOff>36928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86950" y="12763500"/>
          <a:ext cx="12733333" cy="93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152400</xdr:rowOff>
    </xdr:from>
    <xdr:to>
      <xdr:col>21</xdr:col>
      <xdr:colOff>638175</xdr:colOff>
      <xdr:row>33</xdr:row>
      <xdr:rowOff>167763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6450" y="152400"/>
          <a:ext cx="8372475" cy="630186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21</xdr:col>
      <xdr:colOff>409575</xdr:colOff>
      <xdr:row>65</xdr:row>
      <xdr:rowOff>137174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6950" y="6667500"/>
          <a:ext cx="7953375" cy="585217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28</xdr:col>
      <xdr:colOff>388933</xdr:colOff>
      <xdr:row>116</xdr:row>
      <xdr:rowOff>36928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86950" y="12763500"/>
          <a:ext cx="12733333" cy="93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152400</xdr:rowOff>
    </xdr:from>
    <xdr:to>
      <xdr:col>21</xdr:col>
      <xdr:colOff>638175</xdr:colOff>
      <xdr:row>33</xdr:row>
      <xdr:rowOff>167763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6450" y="152400"/>
          <a:ext cx="8372475" cy="630186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21</xdr:col>
      <xdr:colOff>409575</xdr:colOff>
      <xdr:row>65</xdr:row>
      <xdr:rowOff>137174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6950" y="6667500"/>
          <a:ext cx="7953375" cy="585217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28</xdr:col>
      <xdr:colOff>388933</xdr:colOff>
      <xdr:row>116</xdr:row>
      <xdr:rowOff>36928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86950" y="12763500"/>
          <a:ext cx="12733333" cy="9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workbookViewId="0">
      <selection activeCell="H6" sqref="H6"/>
    </sheetView>
  </sheetViews>
  <sheetFormatPr defaultRowHeight="15" x14ac:dyDescent="0.25"/>
  <cols>
    <col min="2" max="2" width="25.375" bestFit="1" customWidth="1"/>
    <col min="5" max="5" width="14" customWidth="1"/>
    <col min="6" max="6" width="27.375" bestFit="1" customWidth="1"/>
  </cols>
  <sheetData>
    <row r="2" spans="2:8" x14ac:dyDescent="0.25">
      <c r="B2" t="s">
        <v>13</v>
      </c>
      <c r="C2" t="s">
        <v>14</v>
      </c>
      <c r="F2" t="s">
        <v>13</v>
      </c>
      <c r="G2" s="1" t="s">
        <v>15</v>
      </c>
    </row>
    <row r="3" spans="2:8" x14ac:dyDescent="0.25">
      <c r="D3" t="s">
        <v>7</v>
      </c>
      <c r="H3" t="s">
        <v>7</v>
      </c>
    </row>
    <row r="4" spans="2:8" x14ac:dyDescent="0.25">
      <c r="B4" t="s">
        <v>0</v>
      </c>
      <c r="D4">
        <v>2</v>
      </c>
      <c r="F4" t="s">
        <v>0</v>
      </c>
      <c r="H4">
        <v>2.5</v>
      </c>
    </row>
    <row r="5" spans="2:8" x14ac:dyDescent="0.25">
      <c r="B5" t="s">
        <v>5</v>
      </c>
      <c r="D5">
        <v>0.18</v>
      </c>
      <c r="F5" t="s">
        <v>5</v>
      </c>
      <c r="H5">
        <v>-0.3</v>
      </c>
    </row>
    <row r="6" spans="2:8" x14ac:dyDescent="0.25">
      <c r="B6" t="s">
        <v>6</v>
      </c>
      <c r="D6">
        <v>88</v>
      </c>
      <c r="E6" t="s">
        <v>8</v>
      </c>
      <c r="F6" t="s">
        <v>6</v>
      </c>
      <c r="H6">
        <v>60</v>
      </c>
    </row>
    <row r="7" spans="2:8" x14ac:dyDescent="0.25">
      <c r="B7" t="s">
        <v>4</v>
      </c>
      <c r="C7">
        <v>55.36</v>
      </c>
      <c r="D7">
        <f t="shared" ref="D7:D11" si="0">C7/25.4</f>
        <v>2.1795275590551184</v>
      </c>
      <c r="F7" t="s">
        <v>4</v>
      </c>
      <c r="G7">
        <v>55.36</v>
      </c>
      <c r="H7">
        <f t="shared" ref="H7:H11" si="1">G7/25.4</f>
        <v>2.1795275590551184</v>
      </c>
    </row>
    <row r="8" spans="2:8" x14ac:dyDescent="0.25">
      <c r="B8" t="s">
        <v>3</v>
      </c>
      <c r="C8">
        <v>49.92</v>
      </c>
      <c r="D8">
        <f t="shared" si="0"/>
        <v>1.9653543307086616</v>
      </c>
      <c r="F8" t="s">
        <v>3</v>
      </c>
      <c r="G8">
        <v>49.92</v>
      </c>
      <c r="H8">
        <f t="shared" si="1"/>
        <v>1.9653543307086616</v>
      </c>
    </row>
    <row r="9" spans="2:8" x14ac:dyDescent="0.25">
      <c r="B9" t="s">
        <v>1</v>
      </c>
      <c r="C9">
        <v>44.55</v>
      </c>
      <c r="D9">
        <f t="shared" si="0"/>
        <v>1.7539370078740157</v>
      </c>
      <c r="F9" t="s">
        <v>1</v>
      </c>
      <c r="G9">
        <v>44.55</v>
      </c>
      <c r="H9">
        <f t="shared" si="1"/>
        <v>1.7539370078740157</v>
      </c>
    </row>
    <row r="10" spans="2:8" x14ac:dyDescent="0.25">
      <c r="B10" t="s">
        <v>11</v>
      </c>
      <c r="C10">
        <f>C7-C8</f>
        <v>5.4399999999999977</v>
      </c>
      <c r="D10">
        <f t="shared" si="0"/>
        <v>0.21417322834645661</v>
      </c>
      <c r="F10" t="s">
        <v>11</v>
      </c>
      <c r="G10">
        <f>G7-G8</f>
        <v>5.4399999999999977</v>
      </c>
      <c r="H10">
        <f t="shared" si="1"/>
        <v>0.21417322834645661</v>
      </c>
    </row>
    <row r="11" spans="2:8" x14ac:dyDescent="0.25">
      <c r="B11" t="s">
        <v>2</v>
      </c>
      <c r="C11">
        <f>C7-C9</f>
        <v>10.810000000000002</v>
      </c>
      <c r="D11">
        <f t="shared" si="0"/>
        <v>0.42559055118110245</v>
      </c>
      <c r="F11" t="s">
        <v>2</v>
      </c>
      <c r="G11">
        <f>G7-G9</f>
        <v>10.810000000000002</v>
      </c>
      <c r="H11">
        <f t="shared" si="1"/>
        <v>0.42559055118110245</v>
      </c>
    </row>
    <row r="13" spans="2:8" x14ac:dyDescent="0.25">
      <c r="B13" t="s">
        <v>12</v>
      </c>
      <c r="D13">
        <f>D6*(D4-D7+D5)</f>
        <v>4.1574803149579065E-2</v>
      </c>
      <c r="F13" t="s">
        <v>12</v>
      </c>
      <c r="H13">
        <f>H6*(H4-H7+H5)</f>
        <v>1.2283464566928959</v>
      </c>
    </row>
    <row r="14" spans="2:8" x14ac:dyDescent="0.25">
      <c r="B14" t="s">
        <v>9</v>
      </c>
      <c r="D14">
        <f>D6*(D4-D8+D5)</f>
        <v>18.888818897637776</v>
      </c>
      <c r="F14" t="s">
        <v>9</v>
      </c>
      <c r="H14">
        <f>H6*(H4-H8+H5)</f>
        <v>14.078740157480304</v>
      </c>
    </row>
    <row r="15" spans="2:8" x14ac:dyDescent="0.25">
      <c r="B15" t="s">
        <v>10</v>
      </c>
      <c r="D15">
        <f>D6*(D4-D9+D5)</f>
        <v>37.493543307086611</v>
      </c>
      <c r="F15" t="s">
        <v>10</v>
      </c>
      <c r="H15">
        <f>H6*(H4-H9+H5)</f>
        <v>26.763779527559056</v>
      </c>
    </row>
    <row r="17" spans="2:8" x14ac:dyDescent="0.25">
      <c r="B17" t="s">
        <v>16</v>
      </c>
      <c r="D17">
        <f>(D4-D9+D5)/D4</f>
        <v>0.21303149606299213</v>
      </c>
      <c r="F17" t="s">
        <v>16</v>
      </c>
      <c r="H17">
        <f>(H4-H9+H5)/H4</f>
        <v>0.17842519685039371</v>
      </c>
    </row>
    <row r="19" spans="2:8" x14ac:dyDescent="0.25">
      <c r="B19" t="s">
        <v>17</v>
      </c>
      <c r="C19">
        <v>190000</v>
      </c>
      <c r="F19" t="s">
        <v>17</v>
      </c>
      <c r="G19">
        <v>190000</v>
      </c>
      <c r="H19" t="s">
        <v>29</v>
      </c>
    </row>
    <row r="20" spans="2:8" x14ac:dyDescent="0.25">
      <c r="B20" t="s">
        <v>18</v>
      </c>
      <c r="C20">
        <v>35</v>
      </c>
      <c r="F20" t="s">
        <v>18</v>
      </c>
      <c r="G20">
        <v>35</v>
      </c>
    </row>
    <row r="22" spans="2:8" x14ac:dyDescent="0.25">
      <c r="B22" t="s">
        <v>24</v>
      </c>
      <c r="C22">
        <v>0.625</v>
      </c>
      <c r="F22" t="s">
        <v>24</v>
      </c>
      <c r="G22">
        <v>0.625</v>
      </c>
    </row>
    <row r="23" spans="2:8" x14ac:dyDescent="0.25">
      <c r="B23" t="s">
        <v>25</v>
      </c>
      <c r="C23">
        <v>0.34399999999999997</v>
      </c>
      <c r="F23" t="s">
        <v>25</v>
      </c>
      <c r="G23">
        <v>0.34399999999999997</v>
      </c>
    </row>
    <row r="24" spans="2:8" x14ac:dyDescent="0.25">
      <c r="B24" t="s">
        <v>23</v>
      </c>
      <c r="C24">
        <f>(C22+C23)/2</f>
        <v>0.48449999999999999</v>
      </c>
      <c r="F24" t="s">
        <v>23</v>
      </c>
      <c r="G24">
        <f>(G22+G23)/2</f>
        <v>0.48449999999999999</v>
      </c>
    </row>
    <row r="25" spans="2:8" x14ac:dyDescent="0.25">
      <c r="B25" t="s">
        <v>19</v>
      </c>
      <c r="C25">
        <v>0.109</v>
      </c>
      <c r="F25" t="s">
        <v>19</v>
      </c>
      <c r="G25">
        <v>0.109</v>
      </c>
    </row>
    <row r="26" spans="2:8" x14ac:dyDescent="0.25">
      <c r="B26" t="s">
        <v>20</v>
      </c>
      <c r="C26">
        <v>6.9000000000000006E-2</v>
      </c>
      <c r="F26" t="s">
        <v>20</v>
      </c>
      <c r="G26">
        <v>6.9000000000000006E-2</v>
      </c>
    </row>
    <row r="27" spans="2:8" x14ac:dyDescent="0.25">
      <c r="B27" t="s">
        <v>22</v>
      </c>
      <c r="C27">
        <f>C24/C26</f>
        <v>7.0217391304347823</v>
      </c>
      <c r="F27" t="s">
        <v>22</v>
      </c>
      <c r="G27">
        <f>G24/G26</f>
        <v>7.0217391304347823</v>
      </c>
    </row>
    <row r="28" spans="2:8" x14ac:dyDescent="0.25">
      <c r="B28" t="s">
        <v>26</v>
      </c>
      <c r="C28">
        <f>C25/C26</f>
        <v>1.5797101449275361</v>
      </c>
      <c r="F28" t="s">
        <v>26</v>
      </c>
      <c r="G28">
        <f>G25/G26</f>
        <v>1.5797101449275361</v>
      </c>
    </row>
    <row r="29" spans="2:8" x14ac:dyDescent="0.25">
      <c r="B29" t="s">
        <v>21</v>
      </c>
      <c r="C29">
        <v>3.15</v>
      </c>
      <c r="F29" t="s">
        <v>21</v>
      </c>
      <c r="G29">
        <v>3.15</v>
      </c>
    </row>
    <row r="31" spans="2:8" x14ac:dyDescent="0.25">
      <c r="B31" t="s">
        <v>27</v>
      </c>
      <c r="C31">
        <f>D15*C24*C29/(C25*C26*SQRT(C25*C26))</f>
        <v>87729.860197519083</v>
      </c>
      <c r="D31" t="s">
        <v>31</v>
      </c>
      <c r="F31" t="s">
        <v>27</v>
      </c>
      <c r="G31">
        <f>H15*G24*G29/(G25*G26*SQRT(G25*G26))</f>
        <v>62623.652746796797</v>
      </c>
      <c r="H31" t="s">
        <v>31</v>
      </c>
    </row>
    <row r="32" spans="2:8" x14ac:dyDescent="0.25">
      <c r="B32" t="s">
        <v>28</v>
      </c>
      <c r="C32" s="3">
        <f>C31/C19</f>
        <v>0.46173610630273204</v>
      </c>
      <c r="D32" t="s">
        <v>30</v>
      </c>
      <c r="F32" t="s">
        <v>28</v>
      </c>
      <c r="G32" s="2">
        <f>G31/G19</f>
        <v>0.32959817235156208</v>
      </c>
      <c r="H32" t="s">
        <v>30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workbookViewId="0">
      <selection activeCell="C20" sqref="C20"/>
    </sheetView>
  </sheetViews>
  <sheetFormatPr defaultRowHeight="15" x14ac:dyDescent="0.25"/>
  <cols>
    <col min="2" max="2" width="25.375" bestFit="1" customWidth="1"/>
    <col min="5" max="5" width="14" customWidth="1"/>
    <col min="6" max="6" width="27.375" bestFit="1" customWidth="1"/>
  </cols>
  <sheetData>
    <row r="2" spans="2:8" x14ac:dyDescent="0.25">
      <c r="B2" t="s">
        <v>13</v>
      </c>
      <c r="C2" t="s">
        <v>14</v>
      </c>
      <c r="F2" t="s">
        <v>13</v>
      </c>
      <c r="G2" s="1" t="s">
        <v>15</v>
      </c>
    </row>
    <row r="3" spans="2:8" x14ac:dyDescent="0.25">
      <c r="D3" t="s">
        <v>7</v>
      </c>
      <c r="H3" t="s">
        <v>7</v>
      </c>
    </row>
    <row r="4" spans="2:8" x14ac:dyDescent="0.25">
      <c r="B4" t="s">
        <v>0</v>
      </c>
      <c r="D4">
        <v>2</v>
      </c>
      <c r="F4" t="s">
        <v>0</v>
      </c>
      <c r="H4">
        <v>2.5</v>
      </c>
    </row>
    <row r="5" spans="2:8" x14ac:dyDescent="0.25">
      <c r="B5" t="s">
        <v>5</v>
      </c>
      <c r="D5">
        <v>0</v>
      </c>
      <c r="F5" t="s">
        <v>5</v>
      </c>
      <c r="H5">
        <v>-0.3</v>
      </c>
    </row>
    <row r="6" spans="2:8" x14ac:dyDescent="0.25">
      <c r="B6" t="s">
        <v>6</v>
      </c>
      <c r="D6">
        <v>88</v>
      </c>
      <c r="E6" t="s">
        <v>8</v>
      </c>
      <c r="F6" t="s">
        <v>6</v>
      </c>
      <c r="H6">
        <v>60</v>
      </c>
    </row>
    <row r="7" spans="2:8" x14ac:dyDescent="0.25">
      <c r="B7" t="s">
        <v>4</v>
      </c>
      <c r="C7">
        <v>50</v>
      </c>
      <c r="D7">
        <f t="shared" ref="D7:D11" si="0">C7/25.4</f>
        <v>1.9685039370078741</v>
      </c>
      <c r="F7" t="s">
        <v>4</v>
      </c>
      <c r="G7">
        <v>55.36</v>
      </c>
      <c r="H7">
        <f t="shared" ref="H7:H11" si="1">G7/25.4</f>
        <v>2.1795275590551184</v>
      </c>
    </row>
    <row r="8" spans="2:8" x14ac:dyDescent="0.25">
      <c r="B8" t="s">
        <v>3</v>
      </c>
      <c r="C8">
        <v>43</v>
      </c>
      <c r="D8">
        <f t="shared" si="0"/>
        <v>1.6929133858267718</v>
      </c>
      <c r="F8" t="s">
        <v>3</v>
      </c>
      <c r="G8">
        <v>49.92</v>
      </c>
      <c r="H8">
        <f t="shared" si="1"/>
        <v>1.9653543307086616</v>
      </c>
    </row>
    <row r="9" spans="2:8" x14ac:dyDescent="0.25">
      <c r="B9" t="s">
        <v>1</v>
      </c>
      <c r="C9">
        <v>41</v>
      </c>
      <c r="D9">
        <f t="shared" si="0"/>
        <v>1.6141732283464567</v>
      </c>
      <c r="F9" t="s">
        <v>1</v>
      </c>
      <c r="G9">
        <v>44.55</v>
      </c>
      <c r="H9">
        <f t="shared" si="1"/>
        <v>1.7539370078740157</v>
      </c>
    </row>
    <row r="10" spans="2:8" x14ac:dyDescent="0.25">
      <c r="B10" t="s">
        <v>11</v>
      </c>
      <c r="C10">
        <f>C7-C8</f>
        <v>7</v>
      </c>
      <c r="D10">
        <f t="shared" si="0"/>
        <v>0.27559055118110237</v>
      </c>
      <c r="F10" t="s">
        <v>11</v>
      </c>
      <c r="G10">
        <f>G7-G8</f>
        <v>5.4399999999999977</v>
      </c>
      <c r="H10">
        <f t="shared" si="1"/>
        <v>0.21417322834645661</v>
      </c>
    </row>
    <row r="11" spans="2:8" x14ac:dyDescent="0.25">
      <c r="B11" t="s">
        <v>2</v>
      </c>
      <c r="C11">
        <f>C7-C9</f>
        <v>9</v>
      </c>
      <c r="D11">
        <f t="shared" si="0"/>
        <v>0.35433070866141736</v>
      </c>
      <c r="F11" t="s">
        <v>2</v>
      </c>
      <c r="G11">
        <f>G7-G9</f>
        <v>10.810000000000002</v>
      </c>
      <c r="H11">
        <f t="shared" si="1"/>
        <v>0.42559055118110245</v>
      </c>
    </row>
    <row r="13" spans="2:8" x14ac:dyDescent="0.25">
      <c r="B13" t="s">
        <v>12</v>
      </c>
      <c r="D13">
        <f>D6*(D4-D7+D5)</f>
        <v>2.7716535433070817</v>
      </c>
      <c r="F13" t="s">
        <v>12</v>
      </c>
      <c r="H13">
        <f>H6*(H4-H7+H5)</f>
        <v>1.2283464566928959</v>
      </c>
    </row>
    <row r="14" spans="2:8" x14ac:dyDescent="0.25">
      <c r="B14" t="s">
        <v>9</v>
      </c>
      <c r="D14">
        <f>D6*(D4-D8+D5)</f>
        <v>27.023622047244086</v>
      </c>
      <c r="F14" t="s">
        <v>9</v>
      </c>
      <c r="H14">
        <f>H6*(H4-H8+H5)</f>
        <v>14.078740157480304</v>
      </c>
    </row>
    <row r="15" spans="2:8" x14ac:dyDescent="0.25">
      <c r="B15" t="s">
        <v>10</v>
      </c>
      <c r="D15">
        <f>D6*(D4-D9+D5)</f>
        <v>33.952755905511808</v>
      </c>
      <c r="F15" t="s">
        <v>10</v>
      </c>
      <c r="H15">
        <f>H6*(H4-H9+H5)</f>
        <v>26.763779527559056</v>
      </c>
    </row>
    <row r="17" spans="2:8" x14ac:dyDescent="0.25">
      <c r="B17" t="s">
        <v>16</v>
      </c>
      <c r="D17">
        <f>(D4-D9+D5)/D4</f>
        <v>0.19291338582677164</v>
      </c>
      <c r="F17" t="s">
        <v>16</v>
      </c>
      <c r="H17">
        <f>(H4-H9+H5)/H4</f>
        <v>0.17842519685039371</v>
      </c>
    </row>
    <row r="19" spans="2:8" x14ac:dyDescent="0.25">
      <c r="B19" t="s">
        <v>17</v>
      </c>
      <c r="C19">
        <v>190000</v>
      </c>
      <c r="F19" t="s">
        <v>17</v>
      </c>
      <c r="G19">
        <v>190000</v>
      </c>
      <c r="H19" t="s">
        <v>29</v>
      </c>
    </row>
    <row r="20" spans="2:8" x14ac:dyDescent="0.25">
      <c r="B20" t="s">
        <v>18</v>
      </c>
      <c r="C20">
        <v>35</v>
      </c>
      <c r="F20" t="s">
        <v>18</v>
      </c>
      <c r="G20">
        <v>35</v>
      </c>
    </row>
    <row r="22" spans="2:8" x14ac:dyDescent="0.25">
      <c r="B22" t="s">
        <v>24</v>
      </c>
      <c r="C22">
        <v>0.625</v>
      </c>
      <c r="F22" t="s">
        <v>24</v>
      </c>
      <c r="G22">
        <v>0.625</v>
      </c>
    </row>
    <row r="23" spans="2:8" x14ac:dyDescent="0.25">
      <c r="B23" t="s">
        <v>25</v>
      </c>
      <c r="C23">
        <v>0.34399999999999997</v>
      </c>
      <c r="F23" t="s">
        <v>25</v>
      </c>
      <c r="G23">
        <v>0.34399999999999997</v>
      </c>
    </row>
    <row r="24" spans="2:8" x14ac:dyDescent="0.25">
      <c r="B24" t="s">
        <v>23</v>
      </c>
      <c r="C24">
        <f>(C22+C23)/2</f>
        <v>0.48449999999999999</v>
      </c>
      <c r="F24" t="s">
        <v>23</v>
      </c>
      <c r="G24">
        <f>(G22+G23)/2</f>
        <v>0.48449999999999999</v>
      </c>
    </row>
    <row r="25" spans="2:8" x14ac:dyDescent="0.25">
      <c r="B25" t="s">
        <v>19</v>
      </c>
      <c r="C25">
        <v>0.109</v>
      </c>
      <c r="F25" t="s">
        <v>19</v>
      </c>
      <c r="G25">
        <v>0.109</v>
      </c>
    </row>
    <row r="26" spans="2:8" x14ac:dyDescent="0.25">
      <c r="B26" t="s">
        <v>20</v>
      </c>
      <c r="C26">
        <v>6.9000000000000006E-2</v>
      </c>
      <c r="F26" t="s">
        <v>20</v>
      </c>
      <c r="G26">
        <v>6.9000000000000006E-2</v>
      </c>
    </row>
    <row r="27" spans="2:8" x14ac:dyDescent="0.25">
      <c r="B27" t="s">
        <v>22</v>
      </c>
      <c r="C27">
        <f>C24/C26</f>
        <v>7.0217391304347823</v>
      </c>
      <c r="F27" t="s">
        <v>22</v>
      </c>
      <c r="G27">
        <f>G24/G26</f>
        <v>7.0217391304347823</v>
      </c>
    </row>
    <row r="28" spans="2:8" x14ac:dyDescent="0.25">
      <c r="B28" t="s">
        <v>26</v>
      </c>
      <c r="C28">
        <f>C25/C26</f>
        <v>1.5797101449275361</v>
      </c>
      <c r="F28" t="s">
        <v>26</v>
      </c>
      <c r="G28">
        <f>G25/G26</f>
        <v>1.5797101449275361</v>
      </c>
    </row>
    <row r="29" spans="2:8" x14ac:dyDescent="0.25">
      <c r="B29" t="s">
        <v>21</v>
      </c>
      <c r="C29">
        <v>3.15</v>
      </c>
      <c r="F29" t="s">
        <v>21</v>
      </c>
      <c r="G29">
        <v>3.15</v>
      </c>
    </row>
    <row r="31" spans="2:8" x14ac:dyDescent="0.25">
      <c r="B31" t="s">
        <v>27</v>
      </c>
      <c r="C31">
        <f>D15*C24*C29/(C25*C26*SQRT(C25*C26))</f>
        <v>79444.892804997871</v>
      </c>
      <c r="D31" t="s">
        <v>31</v>
      </c>
      <c r="F31" t="s">
        <v>27</v>
      </c>
      <c r="G31">
        <f>H15*G24*G29/(G25*G26*SQRT(G25*G26))</f>
        <v>62623.652746796797</v>
      </c>
      <c r="H31" t="s">
        <v>31</v>
      </c>
    </row>
    <row r="32" spans="2:8" x14ac:dyDescent="0.25">
      <c r="B32" t="s">
        <v>28</v>
      </c>
      <c r="C32" s="3">
        <f>C31/C19</f>
        <v>0.41813101476314668</v>
      </c>
      <c r="D32" t="s">
        <v>30</v>
      </c>
      <c r="F32" t="s">
        <v>28</v>
      </c>
      <c r="G32" s="2">
        <f>G31/G19</f>
        <v>0.32959817235156208</v>
      </c>
      <c r="H32" t="s">
        <v>30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zoomScale="115" zoomScaleNormal="115" workbookViewId="0">
      <selection activeCell="C10" sqref="C10"/>
    </sheetView>
  </sheetViews>
  <sheetFormatPr defaultRowHeight="15" x14ac:dyDescent="0.25"/>
  <cols>
    <col min="2" max="2" width="25.375" bestFit="1" customWidth="1"/>
    <col min="5" max="5" width="14" customWidth="1"/>
    <col min="6" max="6" width="27.375" bestFit="1" customWidth="1"/>
  </cols>
  <sheetData>
    <row r="2" spans="2:7" x14ac:dyDescent="0.25">
      <c r="B2" t="s">
        <v>13</v>
      </c>
      <c r="C2" t="s">
        <v>32</v>
      </c>
      <c r="G2" s="1"/>
    </row>
    <row r="3" spans="2:7" x14ac:dyDescent="0.25">
      <c r="D3" t="s">
        <v>7</v>
      </c>
    </row>
    <row r="4" spans="2:7" x14ac:dyDescent="0.25">
      <c r="B4" t="s">
        <v>0</v>
      </c>
      <c r="D4">
        <v>2</v>
      </c>
    </row>
    <row r="5" spans="2:7" x14ac:dyDescent="0.25">
      <c r="B5" t="s">
        <v>5</v>
      </c>
      <c r="D5">
        <v>0</v>
      </c>
    </row>
    <row r="6" spans="2:7" x14ac:dyDescent="0.25">
      <c r="B6" t="s">
        <v>6</v>
      </c>
      <c r="D6">
        <v>58</v>
      </c>
      <c r="E6" t="s">
        <v>8</v>
      </c>
    </row>
    <row r="7" spans="2:7" x14ac:dyDescent="0.25">
      <c r="B7" t="s">
        <v>4</v>
      </c>
      <c r="C7">
        <v>49</v>
      </c>
      <c r="D7">
        <f t="shared" ref="D7:D11" si="0">C7/25.4</f>
        <v>1.9291338582677167</v>
      </c>
    </row>
    <row r="8" spans="2:7" x14ac:dyDescent="0.25">
      <c r="B8" t="s">
        <v>3</v>
      </c>
      <c r="C8">
        <v>42</v>
      </c>
      <c r="D8">
        <f t="shared" si="0"/>
        <v>1.6535433070866143</v>
      </c>
    </row>
    <row r="9" spans="2:7" x14ac:dyDescent="0.25">
      <c r="B9" t="s">
        <v>1</v>
      </c>
      <c r="C9">
        <v>39</v>
      </c>
      <c r="D9">
        <f t="shared" si="0"/>
        <v>1.5354330708661419</v>
      </c>
    </row>
    <row r="10" spans="2:7" x14ac:dyDescent="0.25">
      <c r="B10" t="s">
        <v>11</v>
      </c>
      <c r="C10">
        <f>C7-C8</f>
        <v>7</v>
      </c>
      <c r="D10">
        <f t="shared" si="0"/>
        <v>0.27559055118110237</v>
      </c>
    </row>
    <row r="11" spans="2:7" x14ac:dyDescent="0.25">
      <c r="B11" t="s">
        <v>2</v>
      </c>
      <c r="C11">
        <f>C7-C9</f>
        <v>10</v>
      </c>
      <c r="D11">
        <f t="shared" si="0"/>
        <v>0.39370078740157483</v>
      </c>
    </row>
    <row r="13" spans="2:7" x14ac:dyDescent="0.25">
      <c r="B13" t="s">
        <v>12</v>
      </c>
      <c r="D13">
        <f>D6*(D4-D7+D5)</f>
        <v>4.1102362204724336</v>
      </c>
    </row>
    <row r="14" spans="2:7" x14ac:dyDescent="0.25">
      <c r="B14" t="s">
        <v>9</v>
      </c>
      <c r="D14">
        <f>D6*(D4-D8+D5)</f>
        <v>20.094488188976367</v>
      </c>
    </row>
    <row r="15" spans="2:7" x14ac:dyDescent="0.25">
      <c r="B15" t="s">
        <v>10</v>
      </c>
      <c r="D15">
        <f>D6*(D4-D9+D5)</f>
        <v>26.944881889763771</v>
      </c>
    </row>
    <row r="17" spans="2:7" x14ac:dyDescent="0.25">
      <c r="B17" t="s">
        <v>16</v>
      </c>
      <c r="D17">
        <f>(D4-D9+D5)/D4</f>
        <v>0.23228346456692905</v>
      </c>
    </row>
    <row r="19" spans="2:7" x14ac:dyDescent="0.25">
      <c r="B19" t="s">
        <v>17</v>
      </c>
      <c r="C19">
        <v>235000</v>
      </c>
    </row>
    <row r="20" spans="2:7" x14ac:dyDescent="0.25">
      <c r="B20" t="s">
        <v>18</v>
      </c>
      <c r="C20">
        <v>35</v>
      </c>
    </row>
    <row r="22" spans="2:7" x14ac:dyDescent="0.25">
      <c r="B22" t="s">
        <v>24</v>
      </c>
      <c r="C22">
        <v>0.5</v>
      </c>
    </row>
    <row r="23" spans="2:7" x14ac:dyDescent="0.25">
      <c r="B23" t="s">
        <v>25</v>
      </c>
      <c r="C23">
        <v>0.28100000000000003</v>
      </c>
    </row>
    <row r="24" spans="2:7" x14ac:dyDescent="0.25">
      <c r="B24" t="s">
        <v>23</v>
      </c>
      <c r="C24">
        <f>(C22+C23)/2</f>
        <v>0.39050000000000001</v>
      </c>
    </row>
    <row r="25" spans="2:7" x14ac:dyDescent="0.25">
      <c r="B25" t="s">
        <v>19</v>
      </c>
      <c r="C25">
        <v>9.2999999999999999E-2</v>
      </c>
    </row>
    <row r="26" spans="2:7" x14ac:dyDescent="0.25">
      <c r="B26" t="s">
        <v>20</v>
      </c>
      <c r="C26">
        <v>5.1999999999999998E-2</v>
      </c>
    </row>
    <row r="27" spans="2:7" x14ac:dyDescent="0.25">
      <c r="B27" t="s">
        <v>22</v>
      </c>
      <c r="C27">
        <f>C24/C26</f>
        <v>7.509615384615385</v>
      </c>
    </row>
    <row r="28" spans="2:7" x14ac:dyDescent="0.25">
      <c r="B28" t="s">
        <v>26</v>
      </c>
      <c r="C28">
        <f>C25/C26</f>
        <v>1.7884615384615385</v>
      </c>
    </row>
    <row r="29" spans="2:7" x14ac:dyDescent="0.25">
      <c r="B29" t="s">
        <v>21</v>
      </c>
      <c r="C29">
        <v>2.8</v>
      </c>
    </row>
    <row r="31" spans="2:7" x14ac:dyDescent="0.25">
      <c r="B31" t="s">
        <v>27</v>
      </c>
      <c r="C31">
        <f>D15*C24*C29/(C25*C26*SQRT(C25*C26))</f>
        <v>87604.399197816107</v>
      </c>
      <c r="D31" t="s">
        <v>31</v>
      </c>
    </row>
    <row r="32" spans="2:7" x14ac:dyDescent="0.25">
      <c r="B32" t="s">
        <v>28</v>
      </c>
      <c r="C32" s="3">
        <f>C31/C19</f>
        <v>0.37278467743751537</v>
      </c>
      <c r="D32" t="s">
        <v>30</v>
      </c>
      <c r="G32" s="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V2</vt:lpstr>
      <vt:lpstr>D-9080811</vt:lpstr>
    </vt:vector>
  </TitlesOfParts>
  <Company>IEM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VanHulle</dc:creator>
  <cp:lastModifiedBy>Luke VanHulle</cp:lastModifiedBy>
  <dcterms:created xsi:type="dcterms:W3CDTF">2018-11-13T13:06:40Z</dcterms:created>
  <dcterms:modified xsi:type="dcterms:W3CDTF">2018-12-06T23:06:05Z</dcterms:modified>
</cp:coreProperties>
</file>