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me/uw-datascience/ds785/thesis_latex/explore/"/>
    </mc:Choice>
  </mc:AlternateContent>
  <xr:revisionPtr revIDLastSave="0" documentId="13_ncr:1_{B94ADD4B-9248-F541-BF60-852B8D4838FB}" xr6:coauthVersionLast="45" xr6:coauthVersionMax="45" xr10:uidLastSave="{00000000-0000-0000-0000-000000000000}"/>
  <bookViews>
    <workbookView xWindow="460" yWindow="460" windowWidth="41840" windowHeight="19560" activeTab="1" xr2:uid="{5F43299C-6689-8349-9F7B-1CAF92A64BB7}"/>
  </bookViews>
  <sheets>
    <sheet name="Cost Explorer" sheetId="1" r:id="rId1"/>
    <sheet name="Pricing Cost Ba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H11" i="2"/>
  <c r="H10" i="2"/>
  <c r="H9" i="2"/>
  <c r="L5" i="2"/>
  <c r="G11" i="2"/>
  <c r="G10" i="2"/>
  <c r="F11" i="2"/>
  <c r="F10" i="2"/>
  <c r="E11" i="2"/>
  <c r="E10" i="2"/>
  <c r="E9" i="2"/>
  <c r="K2" i="2"/>
  <c r="K5" i="2"/>
  <c r="E12" i="2" s="1"/>
  <c r="K4" i="2"/>
  <c r="K3" i="2"/>
  <c r="F12" i="2" l="1"/>
  <c r="G12" i="2"/>
  <c r="B14" i="1"/>
  <c r="B5" i="1"/>
  <c r="B3" i="1"/>
  <c r="B13" i="1" s="1"/>
</calcChain>
</file>

<file path=xl/sharedStrings.xml><?xml version="1.0" encoding="utf-8"?>
<sst xmlns="http://schemas.openxmlformats.org/spreadsheetml/2006/main" count="56" uniqueCount="55">
  <si>
    <t>t</t>
  </si>
  <si>
    <t>t_a1s</t>
  </si>
  <si>
    <t>n_a1s</t>
  </si>
  <si>
    <t>t_a1r</t>
  </si>
  <si>
    <t>n_a1r</t>
  </si>
  <si>
    <t>VARIABLES</t>
  </si>
  <si>
    <t>g_s3</t>
  </si>
  <si>
    <t>g_cf</t>
  </si>
  <si>
    <t>g_nat</t>
  </si>
  <si>
    <t>g_elb</t>
  </si>
  <si>
    <t>r_m</t>
  </si>
  <si>
    <t>100 websites</t>
  </si>
  <si>
    <t>Estimated Costs:</t>
  </si>
  <si>
    <t>Concurrent Scan Limit:</t>
  </si>
  <si>
    <t>PLAN</t>
  </si>
  <si>
    <t>Professional</t>
  </si>
  <si>
    <t>Personal</t>
  </si>
  <si>
    <t>Enterprise</t>
  </si>
  <si>
    <t>Select</t>
  </si>
  <si>
    <t>USERS</t>
  </si>
  <si>
    <t>WEBSITES</t>
  </si>
  <si>
    <t>PAGES</t>
  </si>
  <si>
    <t>PROF.SERVICES</t>
  </si>
  <si>
    <t>API</t>
  </si>
  <si>
    <t>WEB HOOKS</t>
  </si>
  <si>
    <t>NOTIFICATIONS</t>
  </si>
  <si>
    <t>RECOMMENDATION</t>
  </si>
  <si>
    <t>Free</t>
  </si>
  <si>
    <t>SCANS</t>
  </si>
  <si>
    <t>Professional Services per Hour</t>
  </si>
  <si>
    <t>EST Operations Cost / mo</t>
  </si>
  <si>
    <t>Plan Cost / mo</t>
  </si>
  <si>
    <t>Professional Services Cost per Hour</t>
  </si>
  <si>
    <t>AVG Report Size/page (GB)</t>
  </si>
  <si>
    <t>AVG WebHook Payload Size (GB)</t>
  </si>
  <si>
    <t>S3 Cost/GB</t>
  </si>
  <si>
    <t>ELB Cost/GB</t>
  </si>
  <si>
    <t>ELB Cost/Req/Mil</t>
  </si>
  <si>
    <t>Est API Req/mo/user</t>
  </si>
  <si>
    <t>Network Cost/GB</t>
  </si>
  <si>
    <t>Cloudfront Cost/GB</t>
  </si>
  <si>
    <t>Cloudfront Traffic/User (GB)</t>
  </si>
  <si>
    <t>Time ( 100 websites / n_plan )</t>
  </si>
  <si>
    <t>Subscriptions:</t>
  </si>
  <si>
    <t>Free:</t>
  </si>
  <si>
    <t>Personal:</t>
  </si>
  <si>
    <t>Professional:</t>
  </si>
  <si>
    <t>Enterprise:</t>
  </si>
  <si>
    <t>Price:</t>
  </si>
  <si>
    <t>Profit/mo:</t>
  </si>
  <si>
    <t>Margin:</t>
  </si>
  <si>
    <t>Break Even:</t>
  </si>
  <si>
    <t>N/A</t>
  </si>
  <si>
    <t>W/O Prof Services</t>
  </si>
  <si>
    <t>Max Plans Supported: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</si>
</sst>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F063-D35C-5B46-BFAD-CEE1E92E4454}">
  <dimension ref="A1:B14"/>
  <sheetViews>
    <sheetView zoomScale="150" zoomScaleNormal="150" workbookViewId="0">
      <selection activeCell="F11" sqref="F11"/>
    </sheetView>
  </sheetViews>
  <sheetFormatPr baseColWidth="10" defaultRowHeight="16" x14ac:dyDescent="0.2"/>
  <cols>
    <col min="1" max="1" width="21.83203125" customWidth="1"/>
    <col min="2" max="3" width="21.6640625" customWidth="1"/>
  </cols>
  <sheetData>
    <row r="1" spans="1:2" x14ac:dyDescent="0.2">
      <c r="A1" t="s">
        <v>5</v>
      </c>
      <c r="B1" t="s">
        <v>11</v>
      </c>
    </row>
    <row r="2" spans="1:2" x14ac:dyDescent="0.2">
      <c r="A2" t="s">
        <v>0</v>
      </c>
      <c r="B2">
        <v>720</v>
      </c>
    </row>
    <row r="3" spans="1:2" x14ac:dyDescent="0.2">
      <c r="A3" t="s">
        <v>1</v>
      </c>
      <c r="B3">
        <f>B2</f>
        <v>720</v>
      </c>
    </row>
    <row r="4" spans="1:2" x14ac:dyDescent="0.2">
      <c r="A4" t="s">
        <v>2</v>
      </c>
      <c r="B4">
        <v>2</v>
      </c>
    </row>
    <row r="5" spans="1:2" x14ac:dyDescent="0.2">
      <c r="A5" t="s">
        <v>3</v>
      </c>
      <c r="B5">
        <f>B2</f>
        <v>720</v>
      </c>
    </row>
    <row r="6" spans="1:2" x14ac:dyDescent="0.2">
      <c r="A6" t="s">
        <v>4</v>
      </c>
      <c r="B6">
        <v>1</v>
      </c>
    </row>
    <row r="7" spans="1:2" x14ac:dyDescent="0.2">
      <c r="A7" t="s">
        <v>6</v>
      </c>
      <c r="B7">
        <v>1.5</v>
      </c>
    </row>
    <row r="8" spans="1:2" x14ac:dyDescent="0.2">
      <c r="A8" t="s">
        <v>7</v>
      </c>
      <c r="B8">
        <v>5</v>
      </c>
    </row>
    <row r="9" spans="1:2" x14ac:dyDescent="0.2">
      <c r="A9" t="s">
        <v>8</v>
      </c>
      <c r="B9">
        <v>1</v>
      </c>
    </row>
    <row r="10" spans="1:2" x14ac:dyDescent="0.2">
      <c r="A10" t="s">
        <v>9</v>
      </c>
      <c r="B10">
        <v>0</v>
      </c>
    </row>
    <row r="11" spans="1:2" x14ac:dyDescent="0.2">
      <c r="A11" t="s">
        <v>10</v>
      </c>
      <c r="B11">
        <v>10</v>
      </c>
    </row>
    <row r="13" spans="1:2" x14ac:dyDescent="0.2">
      <c r="A13" t="s">
        <v>12</v>
      </c>
      <c r="B13">
        <f>0.176*B2 + 0.0049*B3*B4+0.0255*B5*B6+0.023*B7+0.085*B8+0.045*B9+0.008*B10+0.4*B11+0.5</f>
        <v>157.14050000000003</v>
      </c>
    </row>
    <row r="14" spans="1:2" x14ac:dyDescent="0.2">
      <c r="A14" t="s">
        <v>13</v>
      </c>
      <c r="B14">
        <f>B4*10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A282-AFBB-4F4A-8D47-8A0346E952E6}">
  <dimension ref="A1:L22"/>
  <sheetViews>
    <sheetView tabSelected="1" zoomScale="120" zoomScaleNormal="120" workbookViewId="0">
      <selection activeCell="H13" sqref="H13"/>
    </sheetView>
  </sheetViews>
  <sheetFormatPr baseColWidth="10" defaultRowHeight="16" x14ac:dyDescent="0.2"/>
  <cols>
    <col min="1" max="1" width="32.5" style="2" customWidth="1"/>
    <col min="2" max="4" width="21.83203125" style="2" customWidth="1"/>
    <col min="5" max="5" width="21.6640625" style="2" customWidth="1"/>
    <col min="6" max="6" width="21.5" style="2" customWidth="1"/>
    <col min="7" max="9" width="21.6640625" style="2" customWidth="1"/>
    <col min="10" max="10" width="21.5" style="2" customWidth="1"/>
    <col min="11" max="12" width="21.6640625" customWidth="1"/>
  </cols>
  <sheetData>
    <row r="1" spans="1:12" s="4" customFormat="1" x14ac:dyDescent="0.2">
      <c r="A1" s="3" t="s">
        <v>14</v>
      </c>
      <c r="B1" s="3" t="s">
        <v>19</v>
      </c>
      <c r="C1" s="3" t="s">
        <v>20</v>
      </c>
      <c r="D1" s="3" t="s">
        <v>28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4" t="s">
        <v>31</v>
      </c>
      <c r="L1" s="4" t="s">
        <v>53</v>
      </c>
    </row>
    <row r="2" spans="1:12" s="1" customFormat="1" x14ac:dyDescent="0.2">
      <c r="A2" s="3" t="s">
        <v>27</v>
      </c>
      <c r="B2" s="1">
        <v>1</v>
      </c>
      <c r="C2" s="1">
        <v>1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f>(((B16*(B2*G2))+(((B2*B14)/1000000)*B15)) + (B13*(C2*D2*E2*B12))+((B17 * (C2*D2*E2*B12)) + B13*(C2*D2*E2*B11) + (B18*B2*B19))) + (B22*F2)</f>
        <v>0.10300179100000001</v>
      </c>
    </row>
    <row r="3" spans="1:12" s="1" customFormat="1" x14ac:dyDescent="0.2">
      <c r="A3" s="3" t="s">
        <v>16</v>
      </c>
      <c r="B3" s="1">
        <v>1</v>
      </c>
      <c r="C3" s="1">
        <v>1</v>
      </c>
      <c r="D3" s="1">
        <v>1</v>
      </c>
      <c r="E3" s="1">
        <v>5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f>B9*(((B16*(B3*G3))+(((B3*B14)/1000000)*B15)) + (B13*(C3*D3*E3*B12))+((B17 * (C3*D3*E3*B12)) + B13*(C3*D3*E3*B11) + (B18*B3*B19))) + (B22*F3)</f>
        <v>2.0601791</v>
      </c>
    </row>
    <row r="4" spans="1:12" s="1" customFormat="1" x14ac:dyDescent="0.2">
      <c r="A4" s="3" t="s">
        <v>15</v>
      </c>
      <c r="B4" s="1">
        <v>5</v>
      </c>
      <c r="C4" s="1">
        <v>5</v>
      </c>
      <c r="D4" s="1">
        <v>2</v>
      </c>
      <c r="E4" s="1">
        <v>25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f>B9*(((B16*(B4*G4))+(((B4*B14)/1000000)*B15)) + (B13*(C4*D4*E4*B12))+((B17 * (C4*D4*E4*B12)) + B13*(C4*D4*E4*B11) + (B18*B4*B19))) + (B22*F4)</f>
        <v>10.308955000000001</v>
      </c>
    </row>
    <row r="5" spans="1:12" s="1" customFormat="1" x14ac:dyDescent="0.2">
      <c r="A5" s="3" t="s">
        <v>17</v>
      </c>
      <c r="B5" s="1">
        <v>25</v>
      </c>
      <c r="C5" s="1">
        <v>25</v>
      </c>
      <c r="D5" s="1">
        <v>4</v>
      </c>
      <c r="E5" s="1">
        <v>100</v>
      </c>
      <c r="F5" s="1">
        <v>8.5</v>
      </c>
      <c r="G5" s="1">
        <v>1</v>
      </c>
      <c r="H5" s="1">
        <v>1</v>
      </c>
      <c r="I5" s="1">
        <v>1</v>
      </c>
      <c r="J5" s="1">
        <v>1</v>
      </c>
      <c r="K5" s="1">
        <f>B9*(((B16*(B5*G5))+(((B5*B14)/1000000)*B15)) + (B13*(C5*D5*E5*B12))+((B17 * (C5*D5*E5*B12)) + B13*(C5*D5*E5*B11) + (B18*B5*B19))) + (B22*F5)</f>
        <v>353.35820000000001</v>
      </c>
      <c r="L5" s="1">
        <f>B9*(((B16*(B5*G5))+(((B5*B14)/1000000)*B15)) + (B13*(C5*D5*E5*B12))+((B17 * (C5*D5*E5*B12)) + B13*(C5*D5*E5*B11) + (B18*B5*B19)))</f>
        <v>55.858199999999997</v>
      </c>
    </row>
    <row r="6" spans="1:12" s="1" customFormat="1" x14ac:dyDescent="0.2">
      <c r="A6" s="3" t="s">
        <v>18</v>
      </c>
    </row>
    <row r="7" spans="1:12" s="4" customForma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x14ac:dyDescent="0.2">
      <c r="A8" s="3" t="s">
        <v>30</v>
      </c>
      <c r="B8" s="2">
        <v>157.13999999999999</v>
      </c>
      <c r="C8" s="3" t="s">
        <v>43</v>
      </c>
      <c r="D8" s="3" t="s">
        <v>48</v>
      </c>
      <c r="E8" s="3" t="s">
        <v>49</v>
      </c>
      <c r="F8" s="3" t="s">
        <v>50</v>
      </c>
      <c r="G8" s="3" t="s">
        <v>51</v>
      </c>
      <c r="H8" s="3" t="s">
        <v>54</v>
      </c>
    </row>
    <row r="9" spans="1:12" x14ac:dyDescent="0.2">
      <c r="A9" s="3" t="s">
        <v>42</v>
      </c>
      <c r="B9" s="2">
        <v>20</v>
      </c>
      <c r="C9" s="6" t="s">
        <v>44</v>
      </c>
      <c r="D9" s="1">
        <v>0</v>
      </c>
      <c r="E9" s="2">
        <f>D9-K2</f>
        <v>-0.10300179100000001</v>
      </c>
      <c r="F9" s="2">
        <v>0</v>
      </c>
      <c r="G9" s="2" t="s">
        <v>52</v>
      </c>
      <c r="H9" s="2">
        <f>100/C2</f>
        <v>100</v>
      </c>
    </row>
    <row r="10" spans="1:12" x14ac:dyDescent="0.2">
      <c r="A10" s="5" t="s">
        <v>5</v>
      </c>
      <c r="C10" s="6" t="s">
        <v>45</v>
      </c>
      <c r="D10" s="1">
        <v>39</v>
      </c>
      <c r="E10" s="2">
        <f>D10-K3</f>
        <v>36.939820900000001</v>
      </c>
      <c r="F10" s="2">
        <f>E10/D10</f>
        <v>0.94717489487179485</v>
      </c>
      <c r="G10" s="2">
        <f>ROUNDUP(B8/E10, 0)</f>
        <v>5</v>
      </c>
      <c r="H10" s="2">
        <f>100/C3</f>
        <v>100</v>
      </c>
    </row>
    <row r="11" spans="1:12" x14ac:dyDescent="0.2">
      <c r="A11" s="3" t="s">
        <v>34</v>
      </c>
      <c r="B11" s="2">
        <v>9.9999999999999995E-7</v>
      </c>
      <c r="C11" s="6" t="s">
        <v>46</v>
      </c>
      <c r="D11" s="1">
        <v>99.99</v>
      </c>
      <c r="E11" s="2">
        <f>D11-K4</f>
        <v>89.681044999999997</v>
      </c>
      <c r="F11" s="2">
        <f>E11/D11</f>
        <v>0.89690014001400142</v>
      </c>
      <c r="G11" s="2">
        <f>ROUNDUP(B8/E11, 0)</f>
        <v>2</v>
      </c>
      <c r="H11" s="2">
        <f>100/C4</f>
        <v>20</v>
      </c>
    </row>
    <row r="12" spans="1:12" x14ac:dyDescent="0.2">
      <c r="A12" s="3" t="s">
        <v>33</v>
      </c>
      <c r="B12" s="2">
        <v>2.5999999999999998E-5</v>
      </c>
      <c r="C12" s="6" t="s">
        <v>47</v>
      </c>
      <c r="D12" s="7">
        <v>1299</v>
      </c>
      <c r="E12" s="8">
        <f>D12-K5</f>
        <v>945.64179999999999</v>
      </c>
      <c r="F12" s="2">
        <f>E12/D12</f>
        <v>0.72797675134719009</v>
      </c>
      <c r="G12" s="2">
        <f>ROUNDUP(B8/E12, 0)</f>
        <v>1</v>
      </c>
      <c r="H12" s="2">
        <f>100/C5</f>
        <v>4</v>
      </c>
    </row>
    <row r="13" spans="1:12" x14ac:dyDescent="0.2">
      <c r="A13" s="3" t="s">
        <v>35</v>
      </c>
      <c r="B13" s="2">
        <v>2.3E-2</v>
      </c>
    </row>
    <row r="14" spans="1:12" x14ac:dyDescent="0.2">
      <c r="A14" s="3" t="s">
        <v>38</v>
      </c>
      <c r="B14" s="2">
        <v>2500</v>
      </c>
    </row>
    <row r="15" spans="1:12" x14ac:dyDescent="0.2">
      <c r="A15" s="3" t="s">
        <v>37</v>
      </c>
      <c r="B15" s="2">
        <v>0.4</v>
      </c>
    </row>
    <row r="16" spans="1:12" x14ac:dyDescent="0.2">
      <c r="A16" s="3" t="s">
        <v>36</v>
      </c>
      <c r="B16" s="2">
        <v>8.0000000000000002E-3</v>
      </c>
    </row>
    <row r="17" spans="1:2" x14ac:dyDescent="0.2">
      <c r="A17" s="3" t="s">
        <v>39</v>
      </c>
      <c r="B17" s="2">
        <v>4.4999999999999998E-2</v>
      </c>
    </row>
    <row r="18" spans="1:2" x14ac:dyDescent="0.2">
      <c r="A18" s="3" t="s">
        <v>40</v>
      </c>
      <c r="B18" s="2">
        <v>8.5000000000000006E-2</v>
      </c>
    </row>
    <row r="19" spans="1:2" x14ac:dyDescent="0.2">
      <c r="A19" s="3" t="s">
        <v>41</v>
      </c>
      <c r="B19" s="2">
        <v>1.2</v>
      </c>
    </row>
    <row r="20" spans="1:2" x14ac:dyDescent="0.2">
      <c r="A20" s="3"/>
    </row>
    <row r="21" spans="1:2" x14ac:dyDescent="0.2">
      <c r="A21" s="2" t="s">
        <v>29</v>
      </c>
      <c r="B21" s="2">
        <v>100</v>
      </c>
    </row>
    <row r="22" spans="1:2" x14ac:dyDescent="0.2">
      <c r="A22" s="2" t="s">
        <v>32</v>
      </c>
      <c r="B22" s="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Explorer</vt:lpstr>
      <vt:lpstr>Pricing Cost 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2020-10-24T23:43:08Z</dcterms:created>
  <dcterms:modified xsi:type="dcterms:W3CDTF">2020-10-25T21:19:11Z</dcterms:modified>
</cp:coreProperties>
</file>