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hub\research-dissertation-case-for-alt-ed\papers\section-127-effects\data\"/>
    </mc:Choice>
  </mc:AlternateContent>
  <xr:revisionPtr revIDLastSave="0" documentId="13_ncr:1_{EFC0167C-91F8-49DC-A01B-4DCFA10B3B90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ection-127-effe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1" l="1"/>
  <c r="Q26" i="1"/>
  <c r="Q27" i="1"/>
  <c r="N75" i="1" l="1"/>
  <c r="N74" i="1"/>
  <c r="M74" i="1" s="1"/>
  <c r="N73" i="1"/>
  <c r="N72" i="1"/>
  <c r="M72" i="1" s="1"/>
  <c r="N71" i="1"/>
  <c r="M71" i="1" s="1"/>
  <c r="N70" i="1"/>
  <c r="N69" i="1"/>
  <c r="M69" i="1" s="1"/>
  <c r="N68" i="1"/>
  <c r="M68" i="1" s="1"/>
  <c r="N67" i="1"/>
  <c r="N66" i="1"/>
  <c r="M66" i="1" s="1"/>
  <c r="N65" i="1"/>
  <c r="M65" i="1"/>
  <c r="N64" i="1"/>
  <c r="M64" i="1" s="1"/>
  <c r="N63" i="1"/>
  <c r="M63" i="1" s="1"/>
  <c r="N62" i="1"/>
  <c r="M62" i="1" s="1"/>
  <c r="M50" i="1"/>
  <c r="M51" i="1"/>
  <c r="M52" i="1"/>
  <c r="M53" i="1"/>
  <c r="M54" i="1"/>
  <c r="M55" i="1"/>
  <c r="M56" i="1"/>
  <c r="M57" i="1"/>
  <c r="M58" i="1"/>
  <c r="M59" i="1"/>
  <c r="M60" i="1"/>
  <c r="M61" i="1"/>
  <c r="M67" i="1"/>
  <c r="M70" i="1"/>
  <c r="M73" i="1"/>
  <c r="M75" i="1"/>
  <c r="M76" i="1"/>
  <c r="M77" i="1"/>
  <c r="M49" i="1"/>
  <c r="M48" i="1"/>
  <c r="J29" i="1" l="1"/>
  <c r="C29" i="1" s="1"/>
  <c r="J30" i="1"/>
  <c r="C30" i="1" s="1"/>
  <c r="J31" i="1"/>
  <c r="C31" i="1" s="1"/>
  <c r="J32" i="1"/>
  <c r="C32" i="1" s="1"/>
  <c r="J33" i="1"/>
  <c r="C33" i="1" s="1"/>
  <c r="J34" i="1"/>
  <c r="C34" i="1" s="1"/>
  <c r="J35" i="1"/>
  <c r="C35" i="1" s="1"/>
  <c r="J36" i="1"/>
  <c r="C36" i="1" s="1"/>
  <c r="J37" i="1"/>
  <c r="C37" i="1" s="1"/>
  <c r="J38" i="1"/>
  <c r="C38" i="1" s="1"/>
  <c r="J39" i="1"/>
  <c r="C39" i="1" s="1"/>
  <c r="J40" i="1"/>
  <c r="C40" i="1" s="1"/>
  <c r="J41" i="1"/>
  <c r="C41" i="1" s="1"/>
  <c r="J42" i="1"/>
  <c r="C42" i="1" s="1"/>
  <c r="J43" i="1"/>
  <c r="C43" i="1" s="1"/>
  <c r="J44" i="1"/>
  <c r="C44" i="1" s="1"/>
  <c r="J45" i="1"/>
  <c r="C45" i="1" s="1"/>
  <c r="J46" i="1"/>
  <c r="C46" i="1" s="1"/>
  <c r="J47" i="1"/>
  <c r="C47" i="1" s="1"/>
  <c r="J48" i="1"/>
  <c r="C48" i="1" s="1"/>
  <c r="J49" i="1"/>
  <c r="C49" i="1" s="1"/>
  <c r="J50" i="1"/>
  <c r="C50" i="1" s="1"/>
  <c r="J51" i="1"/>
  <c r="C51" i="1" s="1"/>
  <c r="J52" i="1"/>
  <c r="C52" i="1" s="1"/>
  <c r="J53" i="1"/>
  <c r="C53" i="1" s="1"/>
  <c r="J54" i="1"/>
  <c r="C54" i="1" s="1"/>
  <c r="J55" i="1"/>
  <c r="C55" i="1" s="1"/>
  <c r="J56" i="1"/>
  <c r="C56" i="1" s="1"/>
  <c r="J57" i="1"/>
  <c r="C57" i="1" s="1"/>
  <c r="J58" i="1"/>
  <c r="C58" i="1" s="1"/>
  <c r="J59" i="1"/>
  <c r="C59" i="1" s="1"/>
  <c r="J60" i="1"/>
  <c r="C60" i="1" s="1"/>
  <c r="J61" i="1"/>
  <c r="C61" i="1" s="1"/>
  <c r="J62" i="1"/>
  <c r="C62" i="1" s="1"/>
  <c r="J63" i="1"/>
  <c r="C63" i="1" s="1"/>
  <c r="J64" i="1"/>
  <c r="C64" i="1" s="1"/>
  <c r="J65" i="1"/>
  <c r="C65" i="1" s="1"/>
  <c r="J66" i="1"/>
  <c r="C66" i="1" s="1"/>
  <c r="J67" i="1"/>
  <c r="C67" i="1" s="1"/>
  <c r="J68" i="1"/>
  <c r="C68" i="1" s="1"/>
  <c r="J69" i="1"/>
  <c r="C69" i="1" s="1"/>
  <c r="J70" i="1"/>
  <c r="C70" i="1" s="1"/>
  <c r="J71" i="1"/>
  <c r="C71" i="1" s="1"/>
  <c r="J72" i="1"/>
  <c r="C72" i="1" s="1"/>
  <c r="J73" i="1"/>
  <c r="C73" i="1" s="1"/>
  <c r="J74" i="1"/>
  <c r="C74" i="1" s="1"/>
  <c r="J28" i="1"/>
  <c r="C28" i="1" s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28" i="1"/>
  <c r="D73" i="1" l="1"/>
  <c r="D69" i="1"/>
  <c r="D65" i="1"/>
  <c r="D57" i="1"/>
  <c r="D53" i="1"/>
  <c r="D49" i="1"/>
  <c r="D41" i="1"/>
  <c r="D37" i="1"/>
  <c r="D33" i="1"/>
  <c r="D72" i="1"/>
  <c r="D68" i="1"/>
  <c r="D64" i="1"/>
  <c r="D60" i="1"/>
  <c r="D56" i="1"/>
  <c r="D52" i="1"/>
  <c r="D48" i="1"/>
  <c r="D44" i="1"/>
  <c r="D40" i="1"/>
  <c r="D36" i="1"/>
  <c r="D32" i="1"/>
  <c r="D45" i="1"/>
  <c r="D28" i="1"/>
  <c r="D71" i="1"/>
  <c r="D67" i="1"/>
  <c r="D63" i="1"/>
  <c r="D59" i="1"/>
  <c r="D55" i="1"/>
  <c r="D51" i="1"/>
  <c r="D47" i="1"/>
  <c r="D43" i="1"/>
  <c r="D39" i="1"/>
  <c r="D35" i="1"/>
  <c r="D31" i="1"/>
  <c r="D29" i="1"/>
  <c r="D61" i="1"/>
  <c r="D74" i="1"/>
  <c r="D70" i="1"/>
  <c r="D66" i="1"/>
  <c r="D62" i="1"/>
  <c r="D58" i="1"/>
  <c r="D54" i="1"/>
  <c r="D50" i="1"/>
  <c r="D46" i="1"/>
  <c r="D42" i="1"/>
  <c r="D38" i="1"/>
  <c r="D34" i="1"/>
  <c r="D30" i="1"/>
  <c r="Q70" i="1"/>
  <c r="Q71" i="1"/>
  <c r="Q72" i="1"/>
  <c r="Q73" i="1"/>
  <c r="Q74" i="1"/>
  <c r="Q75" i="1"/>
  <c r="Q66" i="1"/>
  <c r="Q67" i="1"/>
  <c r="Q68" i="1"/>
  <c r="Q69" i="1"/>
  <c r="Q65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51" i="1"/>
  <c r="Q46" i="1"/>
  <c r="Q47" i="1"/>
  <c r="Q48" i="1"/>
  <c r="Q49" i="1"/>
  <c r="Q50" i="1"/>
  <c r="Q45" i="1"/>
  <c r="Q36" i="1"/>
  <c r="Q37" i="1"/>
  <c r="Q38" i="1"/>
  <c r="Q39" i="1"/>
  <c r="Q40" i="1"/>
  <c r="Q41" i="1"/>
  <c r="Q42" i="1"/>
  <c r="Q43" i="1"/>
  <c r="Q44" i="1"/>
  <c r="Q35" i="1"/>
  <c r="Q32" i="1"/>
  <c r="Q33" i="1"/>
  <c r="Q34" i="1"/>
  <c r="Q31" i="1"/>
  <c r="Q29" i="1"/>
  <c r="Q30" i="1"/>
  <c r="Q28" i="1"/>
  <c r="Z44" i="1" l="1"/>
  <c r="Z39" i="1"/>
  <c r="Z36" i="1"/>
  <c r="Z31" i="1"/>
  <c r="AC33" i="1"/>
  <c r="AC38" i="1"/>
  <c r="AC43" i="1"/>
  <c r="AC48" i="1"/>
  <c r="AC53" i="1"/>
  <c r="AC58" i="1"/>
  <c r="AC63" i="1"/>
  <c r="AC68" i="1"/>
  <c r="AC73" i="1"/>
  <c r="AC28" i="1"/>
  <c r="AD63" i="1" l="1"/>
  <c r="AD38" i="1"/>
  <c r="AD43" i="1"/>
  <c r="AD48" i="1"/>
  <c r="AD53" i="1"/>
  <c r="AD68" i="1"/>
  <c r="AD73" i="1"/>
  <c r="AB36" i="1"/>
  <c r="F28" i="1"/>
  <c r="E29" i="1"/>
  <c r="F30" i="1"/>
  <c r="F31" i="1"/>
  <c r="F32" i="1"/>
  <c r="E33" i="1"/>
  <c r="F34" i="1"/>
  <c r="F35" i="1"/>
  <c r="F36" i="1"/>
  <c r="E37" i="1"/>
  <c r="F38" i="1"/>
  <c r="F39" i="1"/>
  <c r="F40" i="1"/>
  <c r="E41" i="1"/>
  <c r="F42" i="1"/>
  <c r="F43" i="1"/>
  <c r="F44" i="1"/>
  <c r="E45" i="1"/>
  <c r="F46" i="1"/>
  <c r="F47" i="1"/>
  <c r="F48" i="1"/>
  <c r="E49" i="1"/>
  <c r="F50" i="1"/>
  <c r="F51" i="1"/>
  <c r="F52" i="1"/>
  <c r="E53" i="1"/>
  <c r="F54" i="1"/>
  <c r="F55" i="1"/>
  <c r="F56" i="1"/>
  <c r="E57" i="1"/>
  <c r="F58" i="1"/>
  <c r="F59" i="1"/>
  <c r="F60" i="1"/>
  <c r="E61" i="1"/>
  <c r="F62" i="1"/>
  <c r="F63" i="1"/>
  <c r="F64" i="1"/>
  <c r="E65" i="1"/>
  <c r="F66" i="1"/>
  <c r="F67" i="1"/>
  <c r="F68" i="1"/>
  <c r="E69" i="1"/>
  <c r="F70" i="1"/>
  <c r="F71" i="1"/>
  <c r="F72" i="1"/>
  <c r="E73" i="1"/>
  <c r="F74" i="1"/>
  <c r="AB44" i="1" l="1"/>
  <c r="AD33" i="1"/>
  <c r="AD58" i="1"/>
  <c r="F73" i="1"/>
  <c r="F69" i="1"/>
  <c r="F65" i="1"/>
  <c r="F61" i="1"/>
  <c r="F57" i="1"/>
  <c r="F53" i="1"/>
  <c r="F49" i="1"/>
  <c r="F45" i="1"/>
  <c r="F41" i="1"/>
  <c r="F37" i="1"/>
  <c r="F33" i="1"/>
  <c r="F29" i="1"/>
  <c r="E72" i="1"/>
  <c r="E68" i="1"/>
  <c r="E64" i="1"/>
  <c r="E60" i="1"/>
  <c r="E56" i="1"/>
  <c r="E52" i="1"/>
  <c r="E48" i="1"/>
  <c r="E44" i="1"/>
  <c r="E40" i="1"/>
  <c r="E36" i="1"/>
  <c r="E32" i="1"/>
  <c r="E28" i="1"/>
  <c r="E71" i="1"/>
  <c r="E67" i="1"/>
  <c r="E63" i="1"/>
  <c r="E59" i="1"/>
  <c r="E55" i="1"/>
  <c r="E51" i="1"/>
  <c r="E47" i="1"/>
  <c r="E43" i="1"/>
  <c r="E39" i="1"/>
  <c r="E35" i="1"/>
  <c r="E31" i="1"/>
  <c r="E74" i="1"/>
  <c r="E70" i="1"/>
  <c r="E66" i="1"/>
  <c r="E62" i="1"/>
  <c r="E58" i="1"/>
  <c r="E54" i="1"/>
  <c r="E50" i="1"/>
  <c r="E46" i="1"/>
  <c r="E42" i="1"/>
  <c r="E38" i="1"/>
  <c r="E34" i="1"/>
  <c r="E30" i="1"/>
</calcChain>
</file>

<file path=xl/sharedStrings.xml><?xml version="1.0" encoding="utf-8"?>
<sst xmlns="http://schemas.openxmlformats.org/spreadsheetml/2006/main" count="189" uniqueCount="41">
  <si>
    <t>Year</t>
  </si>
  <si>
    <t>Nominal Assistance Limit</t>
  </si>
  <si>
    <t>Real Assistance Limit - All Institution Correction</t>
  </si>
  <si>
    <t>Annual Average PCE in Billions</t>
  </si>
  <si>
    <t>Real Assistance Limit - PCE Correction</t>
  </si>
  <si>
    <t>Real Assistance Ratio - Insitution Correction</t>
  </si>
  <si>
    <t>Real Assistance Ratio - PCE Correction</t>
  </si>
  <si>
    <t>College Age Enrollment Percent</t>
  </si>
  <si>
    <t>5yr post 1</t>
  </si>
  <si>
    <t>5yr post 2</t>
  </si>
  <si>
    <t>5yr pre 1</t>
  </si>
  <si>
    <t>5yr pre 2</t>
  </si>
  <si>
    <t>Total Enrollment</t>
  </si>
  <si>
    <t>Public Enrollment</t>
  </si>
  <si>
    <t>Stafford Limit for Undergraduates</t>
  </si>
  <si>
    <t>Stafford Limit is Combined Subsidized and Unsubsidized</t>
  </si>
  <si>
    <t>GI Education Benefit State</t>
  </si>
  <si>
    <t>A</t>
  </si>
  <si>
    <t>B</t>
  </si>
  <si>
    <t>C</t>
  </si>
  <si>
    <t>D</t>
  </si>
  <si>
    <t>E</t>
  </si>
  <si>
    <t>Total Federal Undergraduate Loans</t>
  </si>
  <si>
    <t>Unused_Special 5 Year</t>
  </si>
  <si>
    <t>Unused_Special Label</t>
  </si>
  <si>
    <t>Unused_Special Delta</t>
  </si>
  <si>
    <t>Unused_5 Year Growth</t>
  </si>
  <si>
    <t>Unused_5 Year Growth Delta</t>
  </si>
  <si>
    <t>2016-Based PCE Deflator</t>
  </si>
  <si>
    <t>2016-Based Education-Specific Deflator</t>
  </si>
  <si>
    <t>Nominal Adjusted Average Tuition and Fees - All Institutions</t>
  </si>
  <si>
    <t>New H-1B Visa Award</t>
  </si>
  <si>
    <t>Total Visa Award</t>
  </si>
  <si>
    <t>Total H-1 Family Visa Award</t>
  </si>
  <si>
    <t>H-1 Non-B Award</t>
  </si>
  <si>
    <t>Is H1 Edge Case</t>
  </si>
  <si>
    <t>CPI-Adjusted Average Tuition and Fees - All Institutions</t>
  </si>
  <si>
    <t>Stafford Loan Program Exists</t>
  </si>
  <si>
    <t>Permanent Section 127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</si>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</sst>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1" fontId="0" fillId="0" borderId="0" xfId="0" applyNumberFormat="1"/>
    <xf numFmtId="1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 xr:uid="{CFF59EDB-1FE3-45F1-8894-1A0A4947567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9"/>
  <sheetViews>
    <sheetView tabSelected="1" topLeftCell="N44" workbookViewId="0">
      <selection activeCell="V79" sqref="V79"/>
    </sheetView>
  </sheetViews>
  <sheetFormatPr defaultRowHeight="15" x14ac:dyDescent="0.25"/>
  <cols>
    <col min="1" max="1" width="4.85546875" bestFit="1" customWidth="1"/>
    <col min="2" max="2" width="23.5703125" bestFit="1" customWidth="1"/>
    <col min="3" max="3" width="19.7109375" bestFit="1" customWidth="1"/>
    <col min="4" max="22" width="19.7109375" customWidth="1"/>
    <col min="23" max="23" width="15.85546875" bestFit="1" customWidth="1"/>
    <col min="24" max="25" width="15.85546875" customWidth="1"/>
  </cols>
  <sheetData>
    <row r="1" spans="1:30" x14ac:dyDescent="0.25">
      <c r="A1" t="s">
        <v>0</v>
      </c>
      <c r="B1" t="s">
        <v>1</v>
      </c>
      <c r="C1" t="s">
        <v>4</v>
      </c>
      <c r="D1" t="s">
        <v>2</v>
      </c>
      <c r="E1" t="s">
        <v>6</v>
      </c>
      <c r="F1" t="s">
        <v>5</v>
      </c>
      <c r="G1" t="s">
        <v>3</v>
      </c>
      <c r="H1" t="s">
        <v>30</v>
      </c>
      <c r="I1" t="s">
        <v>36</v>
      </c>
      <c r="J1" t="s">
        <v>28</v>
      </c>
      <c r="K1" t="s">
        <v>29</v>
      </c>
      <c r="L1" t="s">
        <v>32</v>
      </c>
      <c r="M1" t="s">
        <v>33</v>
      </c>
      <c r="N1" t="s">
        <v>34</v>
      </c>
      <c r="O1" t="s">
        <v>31</v>
      </c>
      <c r="P1" t="s">
        <v>35</v>
      </c>
      <c r="Q1" t="s">
        <v>14</v>
      </c>
      <c r="R1" t="s">
        <v>37</v>
      </c>
      <c r="S1" t="s">
        <v>38</v>
      </c>
      <c r="T1" t="s">
        <v>22</v>
      </c>
      <c r="U1" t="s">
        <v>15</v>
      </c>
      <c r="V1" t="s">
        <v>16</v>
      </c>
      <c r="W1" t="s">
        <v>7</v>
      </c>
      <c r="X1" t="s">
        <v>12</v>
      </c>
      <c r="Y1" t="s">
        <v>13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5">
      <c r="A2">
        <v>1944</v>
      </c>
      <c r="B2">
        <v>0</v>
      </c>
      <c r="O2">
        <v>0</v>
      </c>
      <c r="P2">
        <v>0</v>
      </c>
      <c r="Q2">
        <v>0</v>
      </c>
      <c r="R2">
        <v>0</v>
      </c>
      <c r="S2" t="s">
        <v>17</v>
      </c>
      <c r="U2">
        <v>0</v>
      </c>
      <c r="V2" t="s">
        <v>39</v>
      </c>
    </row>
    <row r="3" spans="1:30" x14ac:dyDescent="0.25">
      <c r="A3">
        <v>1945</v>
      </c>
      <c r="B3">
        <v>0</v>
      </c>
      <c r="O3">
        <v>0</v>
      </c>
      <c r="P3">
        <v>0</v>
      </c>
      <c r="Q3">
        <v>0</v>
      </c>
      <c r="R3">
        <v>0</v>
      </c>
      <c r="S3" t="s">
        <v>17</v>
      </c>
      <c r="U3">
        <v>0</v>
      </c>
      <c r="V3" t="s">
        <v>39</v>
      </c>
    </row>
    <row r="4" spans="1:30" x14ac:dyDescent="0.25">
      <c r="A4">
        <v>1946</v>
      </c>
      <c r="B4">
        <v>0</v>
      </c>
      <c r="O4">
        <v>0</v>
      </c>
      <c r="P4">
        <v>0</v>
      </c>
      <c r="Q4">
        <v>0</v>
      </c>
      <c r="R4">
        <v>0</v>
      </c>
      <c r="S4" t="s">
        <v>17</v>
      </c>
      <c r="U4">
        <v>0</v>
      </c>
      <c r="V4" t="s">
        <v>39</v>
      </c>
    </row>
    <row r="5" spans="1:30" x14ac:dyDescent="0.25">
      <c r="A5">
        <v>1947</v>
      </c>
      <c r="B5">
        <v>0</v>
      </c>
      <c r="O5">
        <v>0</v>
      </c>
      <c r="P5">
        <v>0</v>
      </c>
      <c r="Q5">
        <v>0</v>
      </c>
      <c r="R5">
        <v>0</v>
      </c>
      <c r="S5" t="s">
        <v>17</v>
      </c>
      <c r="U5">
        <v>0</v>
      </c>
      <c r="V5" t="s">
        <v>39</v>
      </c>
    </row>
    <row r="6" spans="1:30" x14ac:dyDescent="0.25">
      <c r="A6">
        <v>1948</v>
      </c>
      <c r="B6">
        <v>0</v>
      </c>
      <c r="O6">
        <v>0</v>
      </c>
      <c r="P6">
        <v>0</v>
      </c>
      <c r="Q6">
        <v>0</v>
      </c>
      <c r="R6">
        <v>0</v>
      </c>
      <c r="S6" t="s">
        <v>17</v>
      </c>
      <c r="U6">
        <v>0</v>
      </c>
      <c r="V6" t="s">
        <v>39</v>
      </c>
    </row>
    <row r="7" spans="1:30" x14ac:dyDescent="0.25">
      <c r="A7">
        <v>1949</v>
      </c>
      <c r="B7">
        <v>0</v>
      </c>
      <c r="O7">
        <v>0</v>
      </c>
      <c r="P7">
        <v>0</v>
      </c>
      <c r="Q7">
        <v>0</v>
      </c>
      <c r="R7">
        <v>0</v>
      </c>
      <c r="S7" t="s">
        <v>17</v>
      </c>
      <c r="U7">
        <v>0</v>
      </c>
      <c r="V7" t="s">
        <v>39</v>
      </c>
    </row>
    <row r="8" spans="1:30" x14ac:dyDescent="0.25">
      <c r="A8">
        <v>1950</v>
      </c>
      <c r="B8">
        <v>0</v>
      </c>
      <c r="O8">
        <v>0</v>
      </c>
      <c r="P8">
        <v>0</v>
      </c>
      <c r="Q8">
        <v>0</v>
      </c>
      <c r="R8">
        <v>0</v>
      </c>
      <c r="S8" t="s">
        <v>17</v>
      </c>
      <c r="U8">
        <v>0</v>
      </c>
      <c r="V8" t="s">
        <v>39</v>
      </c>
    </row>
    <row r="9" spans="1:30" x14ac:dyDescent="0.25">
      <c r="A9">
        <v>1951</v>
      </c>
      <c r="B9">
        <v>0</v>
      </c>
      <c r="O9">
        <v>0</v>
      </c>
      <c r="P9">
        <v>0</v>
      </c>
      <c r="Q9">
        <v>0</v>
      </c>
      <c r="R9">
        <v>0</v>
      </c>
      <c r="S9" t="s">
        <v>17</v>
      </c>
      <c r="U9">
        <v>0</v>
      </c>
      <c r="V9" t="s">
        <v>39</v>
      </c>
    </row>
    <row r="10" spans="1:30" x14ac:dyDescent="0.25">
      <c r="A10">
        <v>1952</v>
      </c>
      <c r="B10">
        <v>0</v>
      </c>
      <c r="O10">
        <v>0</v>
      </c>
      <c r="P10">
        <v>0</v>
      </c>
      <c r="Q10">
        <v>0</v>
      </c>
      <c r="R10">
        <v>0</v>
      </c>
      <c r="S10" t="s">
        <v>17</v>
      </c>
      <c r="U10">
        <v>0</v>
      </c>
      <c r="V10" t="s">
        <v>39</v>
      </c>
    </row>
    <row r="11" spans="1:30" x14ac:dyDescent="0.25">
      <c r="A11">
        <v>1953</v>
      </c>
      <c r="B11">
        <v>0</v>
      </c>
      <c r="O11">
        <v>0</v>
      </c>
      <c r="P11">
        <v>0</v>
      </c>
      <c r="Q11">
        <v>0</v>
      </c>
      <c r="R11">
        <v>0</v>
      </c>
      <c r="S11" t="s">
        <v>17</v>
      </c>
      <c r="U11">
        <v>0</v>
      </c>
      <c r="V11" t="s">
        <v>39</v>
      </c>
    </row>
    <row r="12" spans="1:30" x14ac:dyDescent="0.25">
      <c r="A12">
        <v>1954</v>
      </c>
      <c r="B12">
        <v>0</v>
      </c>
      <c r="O12">
        <v>0</v>
      </c>
      <c r="P12">
        <v>0</v>
      </c>
      <c r="Q12">
        <v>0</v>
      </c>
      <c r="R12">
        <v>0</v>
      </c>
      <c r="S12" t="s">
        <v>17</v>
      </c>
      <c r="U12">
        <v>0</v>
      </c>
      <c r="V12" t="s">
        <v>39</v>
      </c>
    </row>
    <row r="13" spans="1:30" x14ac:dyDescent="0.25">
      <c r="A13">
        <v>1955</v>
      </c>
      <c r="B13">
        <v>0</v>
      </c>
      <c r="O13">
        <v>0</v>
      </c>
      <c r="P13">
        <v>0</v>
      </c>
      <c r="Q13">
        <v>0</v>
      </c>
      <c r="R13">
        <v>0</v>
      </c>
      <c r="S13" t="s">
        <v>17</v>
      </c>
      <c r="U13">
        <v>0</v>
      </c>
      <c r="V13" t="s">
        <v>39</v>
      </c>
    </row>
    <row r="14" spans="1:30" x14ac:dyDescent="0.25">
      <c r="A14">
        <v>1956</v>
      </c>
      <c r="B14">
        <v>0</v>
      </c>
      <c r="O14">
        <v>0</v>
      </c>
      <c r="P14">
        <v>0</v>
      </c>
      <c r="Q14">
        <v>0</v>
      </c>
      <c r="R14">
        <v>0</v>
      </c>
      <c r="S14" t="s">
        <v>17</v>
      </c>
      <c r="U14">
        <v>0</v>
      </c>
      <c r="V14" t="s">
        <v>39</v>
      </c>
    </row>
    <row r="15" spans="1:30" x14ac:dyDescent="0.25">
      <c r="A15">
        <v>1957</v>
      </c>
      <c r="B15">
        <v>0</v>
      </c>
      <c r="O15">
        <v>0</v>
      </c>
      <c r="P15">
        <v>0</v>
      </c>
      <c r="Q15">
        <v>0</v>
      </c>
      <c r="R15">
        <v>0</v>
      </c>
      <c r="S15" t="s">
        <v>17</v>
      </c>
      <c r="U15">
        <v>0</v>
      </c>
      <c r="V15" t="s">
        <v>39</v>
      </c>
    </row>
    <row r="16" spans="1:30" x14ac:dyDescent="0.25">
      <c r="A16">
        <v>1958</v>
      </c>
      <c r="B16">
        <v>0</v>
      </c>
      <c r="O16">
        <v>0</v>
      </c>
      <c r="P16">
        <v>0</v>
      </c>
      <c r="Q16">
        <v>0</v>
      </c>
      <c r="R16">
        <v>0</v>
      </c>
      <c r="S16" t="s">
        <v>17</v>
      </c>
      <c r="U16">
        <v>0</v>
      </c>
      <c r="V16" t="s">
        <v>39</v>
      </c>
    </row>
    <row r="17" spans="1:29" x14ac:dyDescent="0.25">
      <c r="A17">
        <v>1959</v>
      </c>
      <c r="B17">
        <v>0</v>
      </c>
      <c r="O17">
        <v>0</v>
      </c>
      <c r="P17">
        <v>0</v>
      </c>
      <c r="Q17">
        <v>0</v>
      </c>
      <c r="R17">
        <v>0</v>
      </c>
      <c r="S17" t="s">
        <v>17</v>
      </c>
      <c r="U17">
        <v>0</v>
      </c>
      <c r="V17" t="s">
        <v>39</v>
      </c>
    </row>
    <row r="18" spans="1:29" x14ac:dyDescent="0.25">
      <c r="A18">
        <v>1960</v>
      </c>
      <c r="B18">
        <v>0</v>
      </c>
      <c r="O18">
        <v>0</v>
      </c>
      <c r="P18">
        <v>0</v>
      </c>
      <c r="Q18">
        <v>0</v>
      </c>
      <c r="R18">
        <v>0</v>
      </c>
      <c r="S18" t="s">
        <v>17</v>
      </c>
      <c r="U18">
        <v>0</v>
      </c>
      <c r="V18" t="s">
        <v>39</v>
      </c>
    </row>
    <row r="19" spans="1:29" x14ac:dyDescent="0.25">
      <c r="A19">
        <v>1961</v>
      </c>
      <c r="B19">
        <v>0</v>
      </c>
      <c r="O19">
        <v>0</v>
      </c>
      <c r="P19">
        <v>0</v>
      </c>
      <c r="Q19">
        <v>0</v>
      </c>
      <c r="R19">
        <v>0</v>
      </c>
      <c r="S19" t="s">
        <v>17</v>
      </c>
      <c r="U19">
        <v>0</v>
      </c>
      <c r="V19" t="s">
        <v>39</v>
      </c>
    </row>
    <row r="20" spans="1:29" x14ac:dyDescent="0.25">
      <c r="A20">
        <v>1962</v>
      </c>
      <c r="B20">
        <v>0</v>
      </c>
      <c r="O20">
        <v>0</v>
      </c>
      <c r="P20">
        <v>0</v>
      </c>
      <c r="Q20">
        <v>0</v>
      </c>
      <c r="R20">
        <v>0</v>
      </c>
      <c r="S20" t="s">
        <v>17</v>
      </c>
      <c r="U20">
        <v>0</v>
      </c>
      <c r="V20" t="s">
        <v>39</v>
      </c>
    </row>
    <row r="21" spans="1:29" x14ac:dyDescent="0.25">
      <c r="A21">
        <v>1963</v>
      </c>
      <c r="B21">
        <v>0</v>
      </c>
      <c r="O21">
        <v>0</v>
      </c>
      <c r="P21">
        <v>0</v>
      </c>
      <c r="Q21">
        <v>0</v>
      </c>
      <c r="R21">
        <v>0</v>
      </c>
      <c r="S21" t="s">
        <v>17</v>
      </c>
      <c r="U21">
        <v>0</v>
      </c>
      <c r="V21" t="s">
        <v>39</v>
      </c>
    </row>
    <row r="22" spans="1:29" x14ac:dyDescent="0.25">
      <c r="A22">
        <v>1964</v>
      </c>
      <c r="B22">
        <v>0</v>
      </c>
      <c r="O22">
        <v>0</v>
      </c>
      <c r="P22">
        <v>0</v>
      </c>
      <c r="Q22">
        <v>0</v>
      </c>
      <c r="R22">
        <v>0</v>
      </c>
      <c r="S22" t="s">
        <v>17</v>
      </c>
      <c r="U22">
        <v>0</v>
      </c>
      <c r="V22" t="s">
        <v>39</v>
      </c>
    </row>
    <row r="23" spans="1:29" x14ac:dyDescent="0.25">
      <c r="A23">
        <v>1965</v>
      </c>
      <c r="B23">
        <v>0</v>
      </c>
      <c r="O23">
        <v>0</v>
      </c>
      <c r="P23">
        <v>0</v>
      </c>
      <c r="Q23">
        <v>0</v>
      </c>
      <c r="R23">
        <v>0</v>
      </c>
      <c r="S23" t="s">
        <v>17</v>
      </c>
      <c r="U23">
        <v>0</v>
      </c>
      <c r="V23" t="s">
        <v>39</v>
      </c>
    </row>
    <row r="24" spans="1:29" x14ac:dyDescent="0.25">
      <c r="A24">
        <v>1966</v>
      </c>
      <c r="B24">
        <v>0</v>
      </c>
      <c r="O24">
        <v>0</v>
      </c>
      <c r="P24">
        <v>0</v>
      </c>
      <c r="Q24">
        <v>0</v>
      </c>
      <c r="R24">
        <v>0</v>
      </c>
      <c r="S24" t="s">
        <v>17</v>
      </c>
      <c r="U24">
        <v>0</v>
      </c>
      <c r="V24" t="s">
        <v>39</v>
      </c>
    </row>
    <row r="25" spans="1:29" x14ac:dyDescent="0.25">
      <c r="A25">
        <v>1967</v>
      </c>
      <c r="B25">
        <v>0</v>
      </c>
      <c r="O25">
        <v>0</v>
      </c>
      <c r="P25">
        <v>0</v>
      </c>
      <c r="Q25">
        <f>1500*4</f>
        <v>6000</v>
      </c>
      <c r="R25">
        <v>1</v>
      </c>
      <c r="S25" t="s">
        <v>17</v>
      </c>
      <c r="U25">
        <v>0</v>
      </c>
      <c r="V25" t="s">
        <v>39</v>
      </c>
    </row>
    <row r="26" spans="1:29" x14ac:dyDescent="0.25">
      <c r="A26">
        <v>1968</v>
      </c>
      <c r="B26">
        <v>0</v>
      </c>
      <c r="O26">
        <v>0</v>
      </c>
      <c r="P26">
        <v>0</v>
      </c>
      <c r="Q26">
        <f>1500*4</f>
        <v>6000</v>
      </c>
      <c r="R26">
        <v>1</v>
      </c>
      <c r="S26" t="s">
        <v>17</v>
      </c>
      <c r="U26">
        <v>0</v>
      </c>
      <c r="V26" t="s">
        <v>39</v>
      </c>
    </row>
    <row r="27" spans="1:29" x14ac:dyDescent="0.25">
      <c r="A27">
        <v>1969</v>
      </c>
      <c r="B27">
        <v>0</v>
      </c>
      <c r="O27">
        <v>0</v>
      </c>
      <c r="P27">
        <v>0</v>
      </c>
      <c r="Q27">
        <f>1500*4</f>
        <v>6000</v>
      </c>
      <c r="R27">
        <v>1</v>
      </c>
      <c r="S27" t="s">
        <v>17</v>
      </c>
      <c r="U27">
        <v>0</v>
      </c>
      <c r="V27" t="s">
        <v>39</v>
      </c>
    </row>
    <row r="28" spans="1:29" x14ac:dyDescent="0.25">
      <c r="A28">
        <v>1970</v>
      </c>
      <c r="B28">
        <v>0</v>
      </c>
      <c r="C28">
        <f>B28/J28</f>
        <v>0</v>
      </c>
      <c r="D28">
        <f>C28/K28</f>
        <v>0</v>
      </c>
      <c r="E28">
        <f t="shared" ref="E28:E74" si="0">C28/I28</f>
        <v>0</v>
      </c>
      <c r="F28">
        <f t="shared" ref="F28:F73" si="1">D28/I28</f>
        <v>0</v>
      </c>
      <c r="G28">
        <v>646.72500000000002</v>
      </c>
      <c r="H28">
        <v>688</v>
      </c>
      <c r="I28">
        <v>4203</v>
      </c>
      <c r="J28">
        <f>G28/$G$74</f>
        <v>5.0729563908909432E-2</v>
      </c>
      <c r="K28">
        <f t="shared" ref="K28:K59" si="2">I28/$I$74</f>
        <v>0.34397250184139455</v>
      </c>
      <c r="O28">
        <v>0</v>
      </c>
      <c r="P28">
        <v>0</v>
      </c>
      <c r="Q28">
        <f>1500*4</f>
        <v>6000</v>
      </c>
      <c r="R28">
        <v>1</v>
      </c>
      <c r="S28" t="s">
        <v>17</v>
      </c>
      <c r="U28">
        <v>0</v>
      </c>
      <c r="V28" t="s">
        <v>17</v>
      </c>
      <c r="W28">
        <v>25.7</v>
      </c>
      <c r="X28" s="1">
        <v>8580887</v>
      </c>
      <c r="Y28" s="1">
        <v>6428134</v>
      </c>
      <c r="AC28" s="1">
        <f>AVERAGE(Y28:Y32)</f>
        <v>7142218.7999999998</v>
      </c>
    </row>
    <row r="29" spans="1:29" x14ac:dyDescent="0.25">
      <c r="A29">
        <v>1971</v>
      </c>
      <c r="B29">
        <v>0</v>
      </c>
      <c r="C29">
        <f t="shared" ref="C29:C74" si="3">B29/J29</f>
        <v>0</v>
      </c>
      <c r="D29">
        <f t="shared" ref="D29:D74" si="4">C29/K29</f>
        <v>0</v>
      </c>
      <c r="E29">
        <f t="shared" si="0"/>
        <v>0</v>
      </c>
      <c r="F29">
        <f t="shared" si="1"/>
        <v>0</v>
      </c>
      <c r="G29">
        <v>699.92499999999984</v>
      </c>
      <c r="H29">
        <v>724</v>
      </c>
      <c r="I29">
        <v>4268</v>
      </c>
      <c r="J29">
        <f t="shared" ref="J29:J74" si="5">G29/$G$74</f>
        <v>5.4902609329998728E-2</v>
      </c>
      <c r="K29">
        <f t="shared" si="2"/>
        <v>0.34929208609542517</v>
      </c>
      <c r="O29">
        <v>0</v>
      </c>
      <c r="P29">
        <v>0</v>
      </c>
      <c r="Q29">
        <f t="shared" ref="Q29:Q30" si="6">1500*4</f>
        <v>6000</v>
      </c>
      <c r="R29">
        <v>1</v>
      </c>
      <c r="S29" t="s">
        <v>17</v>
      </c>
      <c r="U29">
        <v>0</v>
      </c>
      <c r="V29" t="s">
        <v>17</v>
      </c>
      <c r="W29">
        <v>26.2</v>
      </c>
      <c r="X29" s="1">
        <v>8948644</v>
      </c>
      <c r="Y29" s="1">
        <v>6804309</v>
      </c>
    </row>
    <row r="30" spans="1:29" x14ac:dyDescent="0.25">
      <c r="A30">
        <v>1972</v>
      </c>
      <c r="B30">
        <v>0</v>
      </c>
      <c r="C30">
        <f t="shared" si="3"/>
        <v>0</v>
      </c>
      <c r="D30">
        <f t="shared" si="4"/>
        <v>0</v>
      </c>
      <c r="E30">
        <f t="shared" si="0"/>
        <v>0</v>
      </c>
      <c r="F30">
        <f t="shared" si="1"/>
        <v>0</v>
      </c>
      <c r="G30">
        <v>768.15000000000009</v>
      </c>
      <c r="H30">
        <v>759</v>
      </c>
      <c r="I30">
        <v>4305</v>
      </c>
      <c r="J30">
        <f t="shared" si="5"/>
        <v>6.0254226319732165E-2</v>
      </c>
      <c r="K30">
        <f t="shared" si="2"/>
        <v>0.35232015713233489</v>
      </c>
      <c r="O30">
        <v>0</v>
      </c>
      <c r="P30">
        <v>0</v>
      </c>
      <c r="Q30">
        <f t="shared" si="6"/>
        <v>6000</v>
      </c>
      <c r="R30">
        <v>1</v>
      </c>
      <c r="S30" t="s">
        <v>17</v>
      </c>
      <c r="U30">
        <v>0</v>
      </c>
      <c r="V30" t="s">
        <v>17</v>
      </c>
      <c r="W30">
        <v>25.5</v>
      </c>
      <c r="X30" s="1">
        <v>9214860</v>
      </c>
      <c r="Y30" s="1">
        <v>7070635</v>
      </c>
    </row>
    <row r="31" spans="1:29" x14ac:dyDescent="0.25">
      <c r="A31">
        <v>1973</v>
      </c>
      <c r="B31">
        <v>0</v>
      </c>
      <c r="C31">
        <f t="shared" si="3"/>
        <v>0</v>
      </c>
      <c r="D31">
        <f t="shared" si="4"/>
        <v>0</v>
      </c>
      <c r="E31">
        <f t="shared" si="0"/>
        <v>0</v>
      </c>
      <c r="F31">
        <f t="shared" si="1"/>
        <v>0</v>
      </c>
      <c r="G31">
        <v>849.58333333333348</v>
      </c>
      <c r="H31">
        <v>796</v>
      </c>
      <c r="I31">
        <v>4141</v>
      </c>
      <c r="J31">
        <f t="shared" si="5"/>
        <v>6.6641914266925895E-2</v>
      </c>
      <c r="K31">
        <f t="shared" si="2"/>
        <v>0.33889843686062687</v>
      </c>
      <c r="O31">
        <v>0</v>
      </c>
      <c r="P31">
        <v>0</v>
      </c>
      <c r="Q31">
        <f>100+1500+2500+2500</f>
        <v>6600</v>
      </c>
      <c r="R31">
        <v>1</v>
      </c>
      <c r="S31" t="s">
        <v>17</v>
      </c>
      <c r="U31">
        <v>0</v>
      </c>
      <c r="V31" t="s">
        <v>17</v>
      </c>
      <c r="W31">
        <v>24</v>
      </c>
      <c r="X31" s="1">
        <v>9602123</v>
      </c>
      <c r="Y31" s="1">
        <v>7419516</v>
      </c>
      <c r="Z31" s="1">
        <f>AVERAGE(Y31:Y35)</f>
        <v>8348598.7999999998</v>
      </c>
      <c r="AA31" t="s">
        <v>10</v>
      </c>
    </row>
    <row r="32" spans="1:29" x14ac:dyDescent="0.25">
      <c r="A32">
        <v>1974</v>
      </c>
      <c r="B32">
        <v>0</v>
      </c>
      <c r="C32">
        <f t="shared" si="3"/>
        <v>0</v>
      </c>
      <c r="D32">
        <f t="shared" si="4"/>
        <v>0</v>
      </c>
      <c r="E32">
        <f t="shared" si="0"/>
        <v>0</v>
      </c>
      <c r="F32">
        <f t="shared" si="1"/>
        <v>0</v>
      </c>
      <c r="G32">
        <v>930.15</v>
      </c>
      <c r="H32">
        <v>809</v>
      </c>
      <c r="I32">
        <v>3792</v>
      </c>
      <c r="J32">
        <f t="shared" si="5"/>
        <v>7.2961620271169522E-2</v>
      </c>
      <c r="K32">
        <f t="shared" si="2"/>
        <v>0.31033636140437026</v>
      </c>
      <c r="O32">
        <v>0</v>
      </c>
      <c r="P32">
        <v>0</v>
      </c>
      <c r="Q32">
        <f t="shared" ref="Q32:Q34" si="7">100+1500+2500+2500</f>
        <v>6600</v>
      </c>
      <c r="R32">
        <v>1</v>
      </c>
      <c r="S32" t="s">
        <v>17</v>
      </c>
      <c r="U32">
        <v>0</v>
      </c>
      <c r="V32" t="s">
        <v>17</v>
      </c>
      <c r="W32">
        <v>24.6</v>
      </c>
      <c r="X32" s="1">
        <v>10223729</v>
      </c>
      <c r="Y32" s="1">
        <v>7988500</v>
      </c>
    </row>
    <row r="33" spans="1:30" x14ac:dyDescent="0.25">
      <c r="A33">
        <v>1975</v>
      </c>
      <c r="B33">
        <v>0</v>
      </c>
      <c r="C33">
        <f t="shared" si="3"/>
        <v>0</v>
      </c>
      <c r="D33">
        <f t="shared" si="4"/>
        <v>0</v>
      </c>
      <c r="E33">
        <f t="shared" si="0"/>
        <v>0</v>
      </c>
      <c r="F33">
        <f t="shared" si="1"/>
        <v>0</v>
      </c>
      <c r="G33">
        <v>1030.5583333333332</v>
      </c>
      <c r="H33">
        <v>829</v>
      </c>
      <c r="I33">
        <v>3628</v>
      </c>
      <c r="J33">
        <f t="shared" si="5"/>
        <v>8.0837720565452881E-2</v>
      </c>
      <c r="K33">
        <f t="shared" si="2"/>
        <v>0.29691464113266225</v>
      </c>
      <c r="O33">
        <v>0</v>
      </c>
      <c r="P33">
        <v>0</v>
      </c>
      <c r="Q33">
        <f t="shared" si="7"/>
        <v>6600</v>
      </c>
      <c r="R33">
        <v>1</v>
      </c>
      <c r="S33" t="s">
        <v>17</v>
      </c>
      <c r="U33">
        <v>0</v>
      </c>
      <c r="V33" t="s">
        <v>17</v>
      </c>
      <c r="W33">
        <v>26.3</v>
      </c>
      <c r="X33" s="1">
        <v>11184859</v>
      </c>
      <c r="Y33" s="1">
        <v>8834508</v>
      </c>
      <c r="AC33" s="1">
        <f t="shared" ref="AC33" si="8">AVERAGE(Y33:Y37)</f>
        <v>8831538.5999999996</v>
      </c>
      <c r="AD33">
        <f>AC33-AC28</f>
        <v>1689319.7999999998</v>
      </c>
    </row>
    <row r="34" spans="1:30" x14ac:dyDescent="0.25">
      <c r="A34">
        <v>1976</v>
      </c>
      <c r="B34">
        <v>0</v>
      </c>
      <c r="C34">
        <f t="shared" si="3"/>
        <v>0</v>
      </c>
      <c r="D34">
        <f t="shared" si="4"/>
        <v>0</v>
      </c>
      <c r="E34">
        <f t="shared" si="0"/>
        <v>0</v>
      </c>
      <c r="F34">
        <f t="shared" si="1"/>
        <v>0</v>
      </c>
      <c r="G34">
        <v>1147.6666666666665</v>
      </c>
      <c r="H34">
        <v>924</v>
      </c>
      <c r="I34">
        <v>3820</v>
      </c>
      <c r="J34">
        <f t="shared" si="5"/>
        <v>9.0023780606581963E-2</v>
      </c>
      <c r="K34">
        <f t="shared" si="2"/>
        <v>0.31262787462149111</v>
      </c>
      <c r="O34">
        <v>0</v>
      </c>
      <c r="P34">
        <v>0</v>
      </c>
      <c r="Q34">
        <f t="shared" si="7"/>
        <v>6600</v>
      </c>
      <c r="R34">
        <v>1</v>
      </c>
      <c r="S34" t="s">
        <v>17</v>
      </c>
      <c r="U34">
        <v>0</v>
      </c>
      <c r="V34" t="s">
        <v>17</v>
      </c>
      <c r="W34">
        <v>26.7</v>
      </c>
      <c r="X34" s="1">
        <v>11012137</v>
      </c>
      <c r="Y34" s="1">
        <v>8653477</v>
      </c>
    </row>
    <row r="35" spans="1:30" x14ac:dyDescent="0.25">
      <c r="A35">
        <v>1977</v>
      </c>
      <c r="B35">
        <v>0</v>
      </c>
      <c r="C35">
        <f t="shared" si="3"/>
        <v>0</v>
      </c>
      <c r="D35">
        <f t="shared" si="4"/>
        <v>0</v>
      </c>
      <c r="E35">
        <f t="shared" si="0"/>
        <v>0</v>
      </c>
      <c r="F35">
        <f t="shared" si="1"/>
        <v>0</v>
      </c>
      <c r="G35">
        <v>1273.9750000000001</v>
      </c>
      <c r="H35">
        <v>984</v>
      </c>
      <c r="I35">
        <v>3814</v>
      </c>
      <c r="J35">
        <f t="shared" si="5"/>
        <v>9.9931495119027255E-2</v>
      </c>
      <c r="K35">
        <f t="shared" si="2"/>
        <v>0.31213683607496523</v>
      </c>
      <c r="O35">
        <v>0</v>
      </c>
      <c r="P35">
        <v>0</v>
      </c>
      <c r="Q35">
        <f>2500*4</f>
        <v>10000</v>
      </c>
      <c r="R35">
        <v>1</v>
      </c>
      <c r="S35" t="s">
        <v>17</v>
      </c>
      <c r="U35">
        <v>0</v>
      </c>
      <c r="V35" t="s">
        <v>17</v>
      </c>
      <c r="W35">
        <v>26.1</v>
      </c>
      <c r="X35" s="1">
        <v>11285787</v>
      </c>
      <c r="Y35" s="1">
        <v>8846993</v>
      </c>
    </row>
    <row r="36" spans="1:30" x14ac:dyDescent="0.25">
      <c r="A36">
        <v>1978</v>
      </c>
      <c r="B36">
        <v>0</v>
      </c>
      <c r="C36">
        <f t="shared" si="3"/>
        <v>0</v>
      </c>
      <c r="D36">
        <f t="shared" si="4"/>
        <v>0</v>
      </c>
      <c r="E36">
        <f t="shared" si="0"/>
        <v>0</v>
      </c>
      <c r="F36">
        <f t="shared" si="1"/>
        <v>0</v>
      </c>
      <c r="G36">
        <v>1422.25</v>
      </c>
      <c r="H36">
        <v>1073</v>
      </c>
      <c r="I36">
        <v>3800</v>
      </c>
      <c r="J36">
        <f t="shared" si="5"/>
        <v>0.1115622904162456</v>
      </c>
      <c r="K36">
        <f t="shared" si="2"/>
        <v>0.31099107946640475</v>
      </c>
      <c r="O36">
        <v>0</v>
      </c>
      <c r="P36">
        <v>0</v>
      </c>
      <c r="Q36">
        <f t="shared" ref="Q36:Q44" si="9">2500*4</f>
        <v>10000</v>
      </c>
      <c r="R36">
        <v>1</v>
      </c>
      <c r="S36" t="s">
        <v>17</v>
      </c>
      <c r="U36">
        <v>0</v>
      </c>
      <c r="V36" t="s">
        <v>17</v>
      </c>
      <c r="W36">
        <v>25.3</v>
      </c>
      <c r="X36" s="1">
        <v>11260092</v>
      </c>
      <c r="Y36" s="1">
        <v>8785893</v>
      </c>
      <c r="Z36" s="1">
        <f>AVERAGE(Y36:Y40)</f>
        <v>9324645.5999999996</v>
      </c>
      <c r="AA36" t="s">
        <v>8</v>
      </c>
      <c r="AB36">
        <f>Z36-Z31</f>
        <v>976046.79999999981</v>
      </c>
    </row>
    <row r="37" spans="1:30" x14ac:dyDescent="0.25">
      <c r="A37">
        <v>1979</v>
      </c>
      <c r="B37">
        <v>5000</v>
      </c>
      <c r="C37">
        <f t="shared" si="3"/>
        <v>40205.255162916357</v>
      </c>
      <c r="D37">
        <f t="shared" si="4"/>
        <v>135149.38454901651</v>
      </c>
      <c r="E37">
        <f t="shared" si="0"/>
        <v>11.060592892136549</v>
      </c>
      <c r="F37">
        <f t="shared" si="1"/>
        <v>37.180023259701926</v>
      </c>
      <c r="G37">
        <v>1585.425</v>
      </c>
      <c r="H37">
        <v>1163</v>
      </c>
      <c r="I37">
        <v>3635</v>
      </c>
      <c r="J37">
        <f t="shared" si="5"/>
        <v>0.12436185219418258</v>
      </c>
      <c r="K37">
        <f t="shared" si="2"/>
        <v>0.29748751943694246</v>
      </c>
      <c r="O37">
        <v>0</v>
      </c>
      <c r="P37">
        <v>0</v>
      </c>
      <c r="Q37">
        <f t="shared" si="9"/>
        <v>10000</v>
      </c>
      <c r="R37">
        <v>1</v>
      </c>
      <c r="S37" t="s">
        <v>17</v>
      </c>
      <c r="U37">
        <v>0</v>
      </c>
      <c r="V37" t="s">
        <v>17</v>
      </c>
      <c r="W37">
        <v>25</v>
      </c>
      <c r="X37" s="1">
        <v>11569899</v>
      </c>
      <c r="Y37" s="1">
        <v>9036822</v>
      </c>
    </row>
    <row r="38" spans="1:30" x14ac:dyDescent="0.25">
      <c r="A38">
        <v>1980</v>
      </c>
      <c r="B38">
        <v>5000</v>
      </c>
      <c r="C38">
        <f t="shared" si="3"/>
        <v>36410.367479055596</v>
      </c>
      <c r="D38">
        <f t="shared" si="4"/>
        <v>123240.52083838789</v>
      </c>
      <c r="E38">
        <f t="shared" si="0"/>
        <v>10.085974370929527</v>
      </c>
      <c r="F38">
        <f t="shared" si="1"/>
        <v>34.138648431686399</v>
      </c>
      <c r="G38">
        <v>1750.6666666666663</v>
      </c>
      <c r="H38">
        <v>1289</v>
      </c>
      <c r="I38">
        <v>3610</v>
      </c>
      <c r="J38">
        <f t="shared" si="5"/>
        <v>0.13732352475915435</v>
      </c>
      <c r="K38">
        <f t="shared" si="2"/>
        <v>0.29544152549308456</v>
      </c>
      <c r="O38">
        <v>0</v>
      </c>
      <c r="P38">
        <v>0</v>
      </c>
      <c r="Q38">
        <f t="shared" si="9"/>
        <v>10000</v>
      </c>
      <c r="R38">
        <v>1</v>
      </c>
      <c r="S38" t="s">
        <v>17</v>
      </c>
      <c r="U38">
        <v>0</v>
      </c>
      <c r="V38" t="s">
        <v>17</v>
      </c>
      <c r="W38">
        <v>25.7</v>
      </c>
      <c r="X38" s="1">
        <v>12096895</v>
      </c>
      <c r="Y38" s="1">
        <v>9457394</v>
      </c>
      <c r="AC38" s="1">
        <f t="shared" ref="AC38" si="10">AVERAGE(Y38:Y42)</f>
        <v>9592123.4000000004</v>
      </c>
      <c r="AD38">
        <f t="shared" ref="AD38" si="11">AC38-AC33</f>
        <v>760584.80000000075</v>
      </c>
    </row>
    <row r="39" spans="1:30" x14ac:dyDescent="0.25">
      <c r="A39">
        <v>1981</v>
      </c>
      <c r="B39">
        <v>5000</v>
      </c>
      <c r="C39">
        <f t="shared" si="3"/>
        <v>32959.844531677532</v>
      </c>
      <c r="D39">
        <f t="shared" si="4"/>
        <v>107224.79774562508</v>
      </c>
      <c r="E39">
        <f t="shared" si="0"/>
        <v>8.7752514727575956</v>
      </c>
      <c r="F39">
        <f t="shared" si="1"/>
        <v>28.547603233659501</v>
      </c>
      <c r="G39">
        <v>1933.9416666666666</v>
      </c>
      <c r="H39">
        <v>1457</v>
      </c>
      <c r="I39">
        <v>3756</v>
      </c>
      <c r="J39">
        <f t="shared" si="5"/>
        <v>0.15169974467551042</v>
      </c>
      <c r="K39">
        <f t="shared" si="2"/>
        <v>0.30739013012521482</v>
      </c>
      <c r="O39">
        <v>0</v>
      </c>
      <c r="P39">
        <v>0</v>
      </c>
      <c r="Q39">
        <f t="shared" si="9"/>
        <v>10000</v>
      </c>
      <c r="R39">
        <v>1</v>
      </c>
      <c r="S39" t="s">
        <v>17</v>
      </c>
      <c r="U39">
        <v>0</v>
      </c>
      <c r="V39" t="s">
        <v>18</v>
      </c>
      <c r="W39">
        <v>26.1</v>
      </c>
      <c r="X39" s="1">
        <v>12371672</v>
      </c>
      <c r="Y39" s="1">
        <v>9647032</v>
      </c>
      <c r="Z39" s="1">
        <f>AVERAGE(Y39:Y43)</f>
        <v>9596499.1999999993</v>
      </c>
      <c r="AA39" t="s">
        <v>11</v>
      </c>
    </row>
    <row r="40" spans="1:30" x14ac:dyDescent="0.25">
      <c r="A40">
        <v>1982</v>
      </c>
      <c r="B40">
        <v>5000</v>
      </c>
      <c r="C40">
        <f t="shared" si="3"/>
        <v>30774.977972150362</v>
      </c>
      <c r="D40">
        <f t="shared" si="4"/>
        <v>93542.153194454047</v>
      </c>
      <c r="E40">
        <f t="shared" si="0"/>
        <v>7.6554671572513335</v>
      </c>
      <c r="F40">
        <f t="shared" si="1"/>
        <v>23.269192336928867</v>
      </c>
      <c r="G40">
        <v>2071.2416666666663</v>
      </c>
      <c r="H40">
        <v>1626</v>
      </c>
      <c r="I40">
        <v>4020</v>
      </c>
      <c r="J40">
        <f t="shared" si="5"/>
        <v>0.1624696532528706</v>
      </c>
      <c r="K40">
        <f t="shared" si="2"/>
        <v>0.32899582617235451</v>
      </c>
      <c r="O40">
        <v>0</v>
      </c>
      <c r="P40">
        <v>0</v>
      </c>
      <c r="Q40">
        <f t="shared" si="9"/>
        <v>10000</v>
      </c>
      <c r="R40">
        <v>1</v>
      </c>
      <c r="S40" t="s">
        <v>17</v>
      </c>
      <c r="U40">
        <v>0</v>
      </c>
      <c r="V40" t="s">
        <v>18</v>
      </c>
      <c r="W40">
        <v>26.6</v>
      </c>
      <c r="X40" s="1">
        <v>12425780</v>
      </c>
      <c r="Y40" s="1">
        <v>9696087</v>
      </c>
    </row>
    <row r="41" spans="1:30" x14ac:dyDescent="0.25">
      <c r="A41">
        <v>1983</v>
      </c>
      <c r="B41">
        <v>5000</v>
      </c>
      <c r="C41">
        <f t="shared" si="3"/>
        <v>27937.492923485988</v>
      </c>
      <c r="D41">
        <f t="shared" si="4"/>
        <v>80321.935536958888</v>
      </c>
      <c r="E41">
        <f t="shared" si="0"/>
        <v>6.5735277467025854</v>
      </c>
      <c r="F41">
        <f t="shared" si="1"/>
        <v>18.899278949872681</v>
      </c>
      <c r="G41">
        <v>2281.6083333333331</v>
      </c>
      <c r="H41">
        <v>1783</v>
      </c>
      <c r="I41">
        <v>4250</v>
      </c>
      <c r="J41">
        <f t="shared" si="5"/>
        <v>0.17897096255894493</v>
      </c>
      <c r="K41">
        <f t="shared" si="2"/>
        <v>0.34781897045584748</v>
      </c>
      <c r="O41">
        <v>0</v>
      </c>
      <c r="P41">
        <v>0</v>
      </c>
      <c r="Q41">
        <f t="shared" si="9"/>
        <v>10000</v>
      </c>
      <c r="R41">
        <v>1</v>
      </c>
      <c r="S41" t="s">
        <v>17</v>
      </c>
      <c r="U41">
        <v>0</v>
      </c>
      <c r="V41" t="s">
        <v>18</v>
      </c>
      <c r="W41">
        <v>26.2</v>
      </c>
      <c r="X41" s="1">
        <v>12464661</v>
      </c>
      <c r="Y41" s="1">
        <v>9682734</v>
      </c>
    </row>
    <row r="42" spans="1:30" x14ac:dyDescent="0.25">
      <c r="A42">
        <v>1984</v>
      </c>
      <c r="B42">
        <v>5000</v>
      </c>
      <c r="C42">
        <f t="shared" si="3"/>
        <v>25575.39788685301</v>
      </c>
      <c r="D42">
        <f t="shared" si="4"/>
        <v>68607.197975731484</v>
      </c>
      <c r="E42">
        <f t="shared" si="0"/>
        <v>5.6147964625363356</v>
      </c>
      <c r="F42">
        <f t="shared" si="1"/>
        <v>15.061953452410863</v>
      </c>
      <c r="G42">
        <v>2492.3333333333335</v>
      </c>
      <c r="H42">
        <v>1985</v>
      </c>
      <c r="I42">
        <v>4555</v>
      </c>
      <c r="J42">
        <f t="shared" si="5"/>
        <v>0.19550037978373902</v>
      </c>
      <c r="K42">
        <f t="shared" si="2"/>
        <v>0.37278009657091415</v>
      </c>
      <c r="O42">
        <v>0</v>
      </c>
      <c r="P42">
        <v>0</v>
      </c>
      <c r="Q42">
        <f t="shared" si="9"/>
        <v>10000</v>
      </c>
      <c r="R42">
        <v>1</v>
      </c>
      <c r="S42" t="s">
        <v>17</v>
      </c>
      <c r="U42">
        <v>0</v>
      </c>
      <c r="V42" t="s">
        <v>19</v>
      </c>
      <c r="W42">
        <v>27.1</v>
      </c>
      <c r="X42" s="1">
        <v>12241940</v>
      </c>
      <c r="Y42" s="1">
        <v>9477370</v>
      </c>
    </row>
    <row r="43" spans="1:30" x14ac:dyDescent="0.25">
      <c r="A43">
        <v>1985</v>
      </c>
      <c r="B43">
        <v>5000</v>
      </c>
      <c r="C43">
        <f t="shared" si="3"/>
        <v>23496.548821807392</v>
      </c>
      <c r="D43">
        <f t="shared" si="4"/>
        <v>59026.383645901427</v>
      </c>
      <c r="E43">
        <f t="shared" si="0"/>
        <v>4.8307049386939536</v>
      </c>
      <c r="F43">
        <f t="shared" si="1"/>
        <v>12.135358479831709</v>
      </c>
      <c r="G43">
        <v>2712.8416666666662</v>
      </c>
      <c r="H43">
        <v>2181</v>
      </c>
      <c r="I43">
        <v>4864</v>
      </c>
      <c r="J43">
        <f t="shared" si="5"/>
        <v>0.21279720855683487</v>
      </c>
      <c r="K43">
        <f t="shared" si="2"/>
        <v>0.3980685817169981</v>
      </c>
      <c r="O43">
        <v>0</v>
      </c>
      <c r="P43">
        <v>0</v>
      </c>
      <c r="Q43">
        <f t="shared" si="9"/>
        <v>10000</v>
      </c>
      <c r="R43">
        <v>1</v>
      </c>
      <c r="S43" t="s">
        <v>17</v>
      </c>
      <c r="U43">
        <v>0</v>
      </c>
      <c r="V43" t="s">
        <v>19</v>
      </c>
      <c r="W43">
        <v>27.8</v>
      </c>
      <c r="X43" s="1">
        <v>12247055</v>
      </c>
      <c r="Y43" s="1">
        <v>9479273</v>
      </c>
      <c r="AC43" s="1">
        <f t="shared" ref="AC43" si="12">AVERAGE(Y43:Y47)</f>
        <v>9981154.1999999993</v>
      </c>
      <c r="AD43">
        <f t="shared" ref="AD43" si="13">AC43-AC38</f>
        <v>389030.79999999888</v>
      </c>
    </row>
    <row r="44" spans="1:30" x14ac:dyDescent="0.25">
      <c r="A44">
        <v>1986</v>
      </c>
      <c r="B44">
        <v>5250</v>
      </c>
      <c r="C44">
        <f t="shared" si="3"/>
        <v>23188.8983204996</v>
      </c>
      <c r="D44">
        <f t="shared" si="4"/>
        <v>56174.692422320499</v>
      </c>
      <c r="E44">
        <f t="shared" si="0"/>
        <v>4.597323219765979</v>
      </c>
      <c r="F44">
        <f t="shared" si="1"/>
        <v>11.136933469928726</v>
      </c>
      <c r="G44">
        <v>2886.2750000000001</v>
      </c>
      <c r="H44">
        <v>2312</v>
      </c>
      <c r="I44">
        <v>5044</v>
      </c>
      <c r="J44">
        <f t="shared" si="5"/>
        <v>0.22640144121719058</v>
      </c>
      <c r="K44">
        <f t="shared" si="2"/>
        <v>0.41279973811277521</v>
      </c>
      <c r="O44">
        <v>0</v>
      </c>
      <c r="P44">
        <v>0</v>
      </c>
      <c r="Q44">
        <f t="shared" si="9"/>
        <v>10000</v>
      </c>
      <c r="R44">
        <v>1</v>
      </c>
      <c r="S44" t="s">
        <v>17</v>
      </c>
      <c r="U44">
        <v>0</v>
      </c>
      <c r="V44" t="s">
        <v>19</v>
      </c>
      <c r="W44">
        <v>27.9</v>
      </c>
      <c r="X44" s="1">
        <v>12503511</v>
      </c>
      <c r="Y44" s="1">
        <v>9713893</v>
      </c>
      <c r="Z44" s="1">
        <f>AVERAGE(Y44:Y48)</f>
        <v>10254243</v>
      </c>
      <c r="AA44" t="s">
        <v>9</v>
      </c>
      <c r="AB44">
        <f>Z44-Z39</f>
        <v>657743.80000000075</v>
      </c>
    </row>
    <row r="45" spans="1:30" x14ac:dyDescent="0.25">
      <c r="A45">
        <v>1987</v>
      </c>
      <c r="B45">
        <v>5250</v>
      </c>
      <c r="C45">
        <f t="shared" si="3"/>
        <v>21756.682188685991</v>
      </c>
      <c r="D45">
        <f t="shared" si="4"/>
        <v>51630.394185968951</v>
      </c>
      <c r="E45">
        <f t="shared" si="0"/>
        <v>4.2254189529395978</v>
      </c>
      <c r="F45">
        <f t="shared" si="1"/>
        <v>10.027266301411721</v>
      </c>
      <c r="G45">
        <v>3076.2749999999996</v>
      </c>
      <c r="H45">
        <v>2458</v>
      </c>
      <c r="I45">
        <v>5149</v>
      </c>
      <c r="J45">
        <f t="shared" si="5"/>
        <v>0.24130517486393807</v>
      </c>
      <c r="K45">
        <f t="shared" si="2"/>
        <v>0.42139291267697848</v>
      </c>
      <c r="L45">
        <v>7425036</v>
      </c>
      <c r="M45">
        <v>37035</v>
      </c>
      <c r="O45">
        <v>0</v>
      </c>
      <c r="P45">
        <v>0</v>
      </c>
      <c r="Q45">
        <f>2625*2+8000</f>
        <v>13250</v>
      </c>
      <c r="R45">
        <v>1</v>
      </c>
      <c r="S45" t="s">
        <v>17</v>
      </c>
      <c r="U45">
        <v>0</v>
      </c>
      <c r="V45" t="s">
        <v>19</v>
      </c>
      <c r="W45">
        <v>29.6</v>
      </c>
      <c r="X45" s="1">
        <v>12766642</v>
      </c>
      <c r="Y45" s="1">
        <v>9973254</v>
      </c>
    </row>
    <row r="46" spans="1:30" x14ac:dyDescent="0.25">
      <c r="A46">
        <v>1988</v>
      </c>
      <c r="B46">
        <v>5250</v>
      </c>
      <c r="C46">
        <f t="shared" si="3"/>
        <v>20098.960210210211</v>
      </c>
      <c r="D46">
        <f t="shared" si="4"/>
        <v>46154.706786047471</v>
      </c>
      <c r="E46">
        <f t="shared" si="0"/>
        <v>3.7772900225916577</v>
      </c>
      <c r="F46">
        <f t="shared" si="1"/>
        <v>8.6740663007042791</v>
      </c>
      <c r="G46">
        <v>3329.9999999999995</v>
      </c>
      <c r="H46">
        <v>2658</v>
      </c>
      <c r="I46">
        <v>5321</v>
      </c>
      <c r="J46">
        <f t="shared" si="5"/>
        <v>0.26120754233510129</v>
      </c>
      <c r="K46">
        <f t="shared" si="2"/>
        <v>0.43546935101072098</v>
      </c>
      <c r="L46">
        <v>8679709</v>
      </c>
      <c r="M46">
        <v>41202</v>
      </c>
      <c r="O46">
        <v>0</v>
      </c>
      <c r="P46">
        <v>0</v>
      </c>
      <c r="Q46">
        <f t="shared" ref="Q46:Q50" si="14">2625*2+8000</f>
        <v>13250</v>
      </c>
      <c r="R46">
        <v>1</v>
      </c>
      <c r="S46" t="s">
        <v>17</v>
      </c>
      <c r="U46">
        <v>0</v>
      </c>
      <c r="V46" t="s">
        <v>19</v>
      </c>
      <c r="W46">
        <v>30.3</v>
      </c>
      <c r="X46" s="1">
        <v>13055337</v>
      </c>
      <c r="Y46" s="1">
        <v>10161388</v>
      </c>
    </row>
    <row r="47" spans="1:30" x14ac:dyDescent="0.25">
      <c r="A47">
        <v>1989</v>
      </c>
      <c r="B47">
        <v>5250</v>
      </c>
      <c r="C47">
        <f t="shared" si="3"/>
        <v>18712.301846173916</v>
      </c>
      <c r="D47">
        <f t="shared" si="4"/>
        <v>42138.889837522867</v>
      </c>
      <c r="E47">
        <f t="shared" si="0"/>
        <v>3.4486365363387237</v>
      </c>
      <c r="F47">
        <f t="shared" si="1"/>
        <v>7.7661057570075318</v>
      </c>
      <c r="G47">
        <v>3576.7666666666664</v>
      </c>
      <c r="H47">
        <v>2839</v>
      </c>
      <c r="I47">
        <v>5426</v>
      </c>
      <c r="J47">
        <f t="shared" si="5"/>
        <v>0.28056409324507886</v>
      </c>
      <c r="K47">
        <f t="shared" si="2"/>
        <v>0.44406252557492432</v>
      </c>
      <c r="L47">
        <v>6991159</v>
      </c>
      <c r="M47">
        <v>48820</v>
      </c>
      <c r="O47">
        <v>0</v>
      </c>
      <c r="P47">
        <v>0</v>
      </c>
      <c r="Q47">
        <f t="shared" si="14"/>
        <v>13250</v>
      </c>
      <c r="R47">
        <v>1</v>
      </c>
      <c r="S47" t="s">
        <v>17</v>
      </c>
      <c r="U47">
        <v>0</v>
      </c>
      <c r="V47" t="s">
        <v>19</v>
      </c>
      <c r="W47">
        <v>30.9</v>
      </c>
      <c r="X47" s="1">
        <v>13538560</v>
      </c>
      <c r="Y47" s="1">
        <v>10577963</v>
      </c>
    </row>
    <row r="48" spans="1:30" x14ac:dyDescent="0.25">
      <c r="A48">
        <v>1990</v>
      </c>
      <c r="B48">
        <v>5250</v>
      </c>
      <c r="C48">
        <f t="shared" si="3"/>
        <v>17571.419663953791</v>
      </c>
      <c r="D48">
        <f t="shared" si="4"/>
        <v>39287.31507298287</v>
      </c>
      <c r="E48">
        <f t="shared" si="0"/>
        <v>3.2152643483904466</v>
      </c>
      <c r="F48">
        <f t="shared" si="1"/>
        <v>7.1888957132631051</v>
      </c>
      <c r="G48">
        <v>3809</v>
      </c>
      <c r="H48">
        <v>3016</v>
      </c>
      <c r="I48">
        <v>5465</v>
      </c>
      <c r="J48">
        <f t="shared" si="5"/>
        <v>0.2987806392655859</v>
      </c>
      <c r="K48">
        <f t="shared" si="2"/>
        <v>0.44725427612734264</v>
      </c>
      <c r="L48">
        <v>5959225</v>
      </c>
      <c r="M48">
        <f>52877+2+794</f>
        <v>53673</v>
      </c>
      <c r="N48">
        <v>2</v>
      </c>
      <c r="O48">
        <v>794</v>
      </c>
      <c r="P48">
        <v>1</v>
      </c>
      <c r="Q48">
        <f t="shared" si="14"/>
        <v>13250</v>
      </c>
      <c r="R48">
        <v>1</v>
      </c>
      <c r="S48" t="s">
        <v>17</v>
      </c>
      <c r="T48" s="2">
        <v>7721.4851683475999</v>
      </c>
      <c r="U48">
        <v>0</v>
      </c>
      <c r="V48" t="s">
        <v>19</v>
      </c>
      <c r="W48">
        <v>32</v>
      </c>
      <c r="X48" s="1">
        <v>13818637</v>
      </c>
      <c r="Y48" s="1">
        <v>10844717</v>
      </c>
      <c r="AC48" s="1">
        <f t="shared" ref="AC48" si="15">AVERAGE(Y48:Y52)</f>
        <v>11172323</v>
      </c>
      <c r="AD48">
        <f t="shared" ref="AD48" si="16">AC48-AC43</f>
        <v>1191168.8000000007</v>
      </c>
    </row>
    <row r="49" spans="1:30" x14ac:dyDescent="0.25">
      <c r="A49">
        <v>1991</v>
      </c>
      <c r="B49">
        <v>5250</v>
      </c>
      <c r="C49">
        <f t="shared" si="3"/>
        <v>16972.330700275139</v>
      </c>
      <c r="D49">
        <f t="shared" si="4"/>
        <v>35954.387799351927</v>
      </c>
      <c r="E49">
        <f t="shared" si="0"/>
        <v>2.9424983877037341</v>
      </c>
      <c r="F49">
        <f t="shared" si="1"/>
        <v>6.2334236822732194</v>
      </c>
      <c r="G49">
        <v>3943.4499999999994</v>
      </c>
      <c r="H49">
        <v>3286</v>
      </c>
      <c r="I49">
        <v>5768</v>
      </c>
      <c r="J49">
        <f t="shared" si="5"/>
        <v>0.3093269918382448</v>
      </c>
      <c r="K49">
        <f t="shared" si="2"/>
        <v>0.47205172272690071</v>
      </c>
      <c r="L49">
        <v>5977961</v>
      </c>
      <c r="M49">
        <f>N49+O49</f>
        <v>59325</v>
      </c>
      <c r="N49">
        <v>7443</v>
      </c>
      <c r="O49">
        <v>51882</v>
      </c>
      <c r="P49">
        <v>0</v>
      </c>
      <c r="Q49">
        <f t="shared" si="14"/>
        <v>13250</v>
      </c>
      <c r="R49">
        <v>1</v>
      </c>
      <c r="S49" t="s">
        <v>17</v>
      </c>
      <c r="T49" s="2">
        <v>8395.8777711599105</v>
      </c>
      <c r="U49">
        <v>0</v>
      </c>
      <c r="V49" t="s">
        <v>19</v>
      </c>
      <c r="W49">
        <v>33.299999999999997</v>
      </c>
      <c r="X49" s="1">
        <v>14358953</v>
      </c>
      <c r="Y49" s="1">
        <v>11309563</v>
      </c>
    </row>
    <row r="50" spans="1:30" x14ac:dyDescent="0.25">
      <c r="A50">
        <v>1992</v>
      </c>
      <c r="B50">
        <v>5250</v>
      </c>
      <c r="C50">
        <f t="shared" si="3"/>
        <v>15944.842051347207</v>
      </c>
      <c r="D50">
        <f t="shared" si="4"/>
        <v>32536.744326221029</v>
      </c>
      <c r="E50">
        <f t="shared" si="0"/>
        <v>2.6627992737720785</v>
      </c>
      <c r="F50">
        <f t="shared" si="1"/>
        <v>5.4336580371110603</v>
      </c>
      <c r="G50">
        <v>4197.5666666666666</v>
      </c>
      <c r="H50">
        <v>3517</v>
      </c>
      <c r="I50">
        <v>5988</v>
      </c>
      <c r="J50">
        <f t="shared" si="5"/>
        <v>0.3292600819182413</v>
      </c>
      <c r="K50">
        <f t="shared" si="2"/>
        <v>0.49005646943285047</v>
      </c>
      <c r="L50">
        <v>5368437</v>
      </c>
      <c r="M50">
        <f t="shared" ref="M50:M77" si="17">N50+O50</f>
        <v>51667</v>
      </c>
      <c r="N50">
        <v>7377</v>
      </c>
      <c r="O50">
        <v>44290</v>
      </c>
      <c r="P50">
        <v>0</v>
      </c>
      <c r="Q50">
        <f t="shared" si="14"/>
        <v>13250</v>
      </c>
      <c r="R50">
        <v>1</v>
      </c>
      <c r="S50" t="s">
        <v>17</v>
      </c>
      <c r="T50" s="2">
        <v>8734.8511773709688</v>
      </c>
      <c r="U50">
        <v>0</v>
      </c>
      <c r="V50" t="s">
        <v>19</v>
      </c>
      <c r="W50">
        <v>34.4</v>
      </c>
      <c r="X50" s="1">
        <v>14487359</v>
      </c>
      <c r="Y50" s="1">
        <v>11384567</v>
      </c>
    </row>
    <row r="51" spans="1:30" x14ac:dyDescent="0.25">
      <c r="A51">
        <v>1993</v>
      </c>
      <c r="B51">
        <v>5250</v>
      </c>
      <c r="C51">
        <f t="shared" si="3"/>
        <v>15033.645116970336</v>
      </c>
      <c r="D51">
        <f t="shared" si="4"/>
        <v>28919.412733668221</v>
      </c>
      <c r="E51">
        <f t="shared" si="0"/>
        <v>2.3667577325205187</v>
      </c>
      <c r="F51">
        <f t="shared" si="1"/>
        <v>4.5528042716732084</v>
      </c>
      <c r="G51">
        <v>4451.9833333333336</v>
      </c>
      <c r="H51">
        <v>3827</v>
      </c>
      <c r="I51">
        <v>6352</v>
      </c>
      <c r="J51">
        <f t="shared" si="5"/>
        <v>0.34921670420925893</v>
      </c>
      <c r="K51">
        <f t="shared" si="2"/>
        <v>0.51984614125542183</v>
      </c>
      <c r="L51">
        <v>5359620</v>
      </c>
      <c r="M51">
        <f t="shared" si="17"/>
        <v>42206</v>
      </c>
      <c r="N51">
        <v>6388</v>
      </c>
      <c r="O51">
        <v>35818</v>
      </c>
      <c r="P51">
        <v>0</v>
      </c>
      <c r="Q51">
        <f>2625+3500+5500+5500</f>
        <v>17125</v>
      </c>
      <c r="R51">
        <v>1</v>
      </c>
      <c r="S51" t="s">
        <v>17</v>
      </c>
      <c r="T51" s="2">
        <v>11776.43353729859</v>
      </c>
      <c r="U51">
        <v>1</v>
      </c>
      <c r="V51" t="s">
        <v>19</v>
      </c>
      <c r="W51">
        <v>34</v>
      </c>
      <c r="X51" s="1">
        <v>14304803</v>
      </c>
      <c r="Y51" s="1">
        <v>11189088</v>
      </c>
    </row>
    <row r="52" spans="1:30" x14ac:dyDescent="0.25">
      <c r="A52">
        <v>1994</v>
      </c>
      <c r="B52">
        <v>5250</v>
      </c>
      <c r="C52">
        <f t="shared" si="3"/>
        <v>14177.108284864478</v>
      </c>
      <c r="D52">
        <f t="shared" si="4"/>
        <v>26548.672204254261</v>
      </c>
      <c r="E52">
        <f t="shared" si="0"/>
        <v>2.1727369018949392</v>
      </c>
      <c r="F52">
        <f t="shared" si="1"/>
        <v>4.0687620236404998</v>
      </c>
      <c r="G52">
        <v>4720.958333333333</v>
      </c>
      <c r="H52">
        <v>4044</v>
      </c>
      <c r="I52">
        <v>6525</v>
      </c>
      <c r="J52">
        <f t="shared" si="5"/>
        <v>0.37031529240733213</v>
      </c>
      <c r="K52">
        <f t="shared" si="2"/>
        <v>0.53400441934691878</v>
      </c>
      <c r="L52">
        <v>5610953</v>
      </c>
      <c r="M52">
        <f t="shared" si="17"/>
        <v>49284</v>
      </c>
      <c r="N52">
        <v>6441</v>
      </c>
      <c r="O52">
        <v>42843</v>
      </c>
      <c r="P52">
        <v>0</v>
      </c>
      <c r="Q52">
        <f t="shared" ref="Q52:Q64" si="18">2625+3500+5500+5500</f>
        <v>17125</v>
      </c>
      <c r="R52">
        <v>1</v>
      </c>
      <c r="S52" t="s">
        <v>17</v>
      </c>
      <c r="T52" s="2">
        <v>15593.929353736819</v>
      </c>
      <c r="U52">
        <v>1</v>
      </c>
      <c r="V52" t="s">
        <v>19</v>
      </c>
      <c r="W52">
        <v>34.6</v>
      </c>
      <c r="X52" s="1">
        <v>14278790</v>
      </c>
      <c r="Y52" s="1">
        <v>11133680</v>
      </c>
    </row>
    <row r="53" spans="1:30" x14ac:dyDescent="0.25">
      <c r="A53">
        <v>1995</v>
      </c>
      <c r="B53">
        <v>5250</v>
      </c>
      <c r="C53">
        <f t="shared" si="3"/>
        <v>13486.788679321324</v>
      </c>
      <c r="D53">
        <f t="shared" si="4"/>
        <v>24188.32685639619</v>
      </c>
      <c r="E53">
        <f t="shared" si="0"/>
        <v>1.9795668104097055</v>
      </c>
      <c r="F53">
        <f t="shared" si="1"/>
        <v>3.5503195151029194</v>
      </c>
      <c r="G53">
        <v>4962.5999999999995</v>
      </c>
      <c r="H53">
        <v>4338</v>
      </c>
      <c r="I53">
        <v>6813</v>
      </c>
      <c r="J53">
        <f t="shared" si="5"/>
        <v>0.38926983471236448</v>
      </c>
      <c r="K53">
        <f t="shared" si="2"/>
        <v>0.5575742695801621</v>
      </c>
      <c r="L53">
        <v>6181822</v>
      </c>
      <c r="M53">
        <f t="shared" si="17"/>
        <v>59093</v>
      </c>
      <c r="N53">
        <v>7261</v>
      </c>
      <c r="O53">
        <v>51832</v>
      </c>
      <c r="P53">
        <v>0</v>
      </c>
      <c r="Q53">
        <f t="shared" si="18"/>
        <v>17125</v>
      </c>
      <c r="R53">
        <v>1</v>
      </c>
      <c r="S53" t="s">
        <v>17</v>
      </c>
      <c r="T53" s="2">
        <v>18104.599209</v>
      </c>
      <c r="U53">
        <v>1</v>
      </c>
      <c r="V53" t="s">
        <v>19</v>
      </c>
      <c r="W53">
        <v>34.299999999999997</v>
      </c>
      <c r="X53" s="1">
        <v>14261781</v>
      </c>
      <c r="Y53" s="1">
        <v>11092374</v>
      </c>
      <c r="AC53" s="1">
        <f t="shared" ref="AC53" si="19">AVERAGE(Y53:Y57)</f>
        <v>11184500</v>
      </c>
      <c r="AD53">
        <f t="shared" ref="AD53" si="20">AC53-AC48</f>
        <v>12177</v>
      </c>
    </row>
    <row r="54" spans="1:30" x14ac:dyDescent="0.25">
      <c r="A54">
        <v>1996</v>
      </c>
      <c r="B54">
        <v>5250</v>
      </c>
      <c r="C54">
        <f t="shared" si="3"/>
        <v>12761.609560309651</v>
      </c>
      <c r="D54">
        <f t="shared" si="4"/>
        <v>22372.18181024729</v>
      </c>
      <c r="E54">
        <f t="shared" si="0"/>
        <v>1.8309339397861766</v>
      </c>
      <c r="F54">
        <f t="shared" si="1"/>
        <v>3.2097821822449482</v>
      </c>
      <c r="G54">
        <v>5244.5999999999995</v>
      </c>
      <c r="H54">
        <v>4564</v>
      </c>
      <c r="I54">
        <v>6970</v>
      </c>
      <c r="J54">
        <f t="shared" si="5"/>
        <v>0.41139011307227397</v>
      </c>
      <c r="K54">
        <f t="shared" si="2"/>
        <v>0.57042311154758985</v>
      </c>
      <c r="L54">
        <v>6237870</v>
      </c>
      <c r="M54">
        <f t="shared" si="17"/>
        <v>60072</v>
      </c>
      <c r="N54">
        <v>1745</v>
      </c>
      <c r="O54">
        <v>58327</v>
      </c>
      <c r="P54">
        <v>0</v>
      </c>
      <c r="Q54">
        <f t="shared" si="18"/>
        <v>17125</v>
      </c>
      <c r="R54">
        <v>1</v>
      </c>
      <c r="S54" t="s">
        <v>17</v>
      </c>
      <c r="T54" s="2">
        <v>19946.724761000001</v>
      </c>
      <c r="U54">
        <v>1</v>
      </c>
      <c r="V54" t="s">
        <v>19</v>
      </c>
      <c r="W54">
        <v>35.5</v>
      </c>
      <c r="X54" s="1">
        <v>14367520</v>
      </c>
      <c r="Y54" s="1">
        <v>11120499</v>
      </c>
    </row>
    <row r="55" spans="1:30" x14ac:dyDescent="0.25">
      <c r="A55">
        <v>1997</v>
      </c>
      <c r="B55">
        <v>5250</v>
      </c>
      <c r="C55">
        <f t="shared" si="3"/>
        <v>12088.162651599754</v>
      </c>
      <c r="D55">
        <f t="shared" si="4"/>
        <v>20707.312412715182</v>
      </c>
      <c r="E55">
        <f t="shared" si="0"/>
        <v>1.6946814315995731</v>
      </c>
      <c r="F55">
        <f t="shared" si="1"/>
        <v>2.9030299190684401</v>
      </c>
      <c r="G55">
        <v>5536.7833333333328</v>
      </c>
      <c r="H55">
        <v>4755</v>
      </c>
      <c r="I55">
        <v>7133</v>
      </c>
      <c r="J55">
        <f t="shared" si="5"/>
        <v>0.43430917926184687</v>
      </c>
      <c r="K55">
        <f t="shared" si="2"/>
        <v>0.58376299206154347</v>
      </c>
      <c r="L55">
        <v>5942061</v>
      </c>
      <c r="M55">
        <f t="shared" si="17"/>
        <v>80608</v>
      </c>
      <c r="N55">
        <v>61</v>
      </c>
      <c r="O55">
        <v>80547</v>
      </c>
      <c r="P55">
        <v>0</v>
      </c>
      <c r="Q55">
        <f t="shared" si="18"/>
        <v>17125</v>
      </c>
      <c r="R55">
        <v>1</v>
      </c>
      <c r="S55" t="s">
        <v>17</v>
      </c>
      <c r="T55" s="2">
        <v>21085.003477999999</v>
      </c>
      <c r="U55">
        <v>1</v>
      </c>
      <c r="V55" t="s">
        <v>19</v>
      </c>
      <c r="W55">
        <v>36.799999999999997</v>
      </c>
      <c r="X55" s="1">
        <v>14502334</v>
      </c>
      <c r="Y55" s="1">
        <v>11196119</v>
      </c>
    </row>
    <row r="56" spans="1:30" x14ac:dyDescent="0.25">
      <c r="A56">
        <v>1998</v>
      </c>
      <c r="B56">
        <v>5250</v>
      </c>
      <c r="C56">
        <f t="shared" si="3"/>
        <v>11387.900378578415</v>
      </c>
      <c r="D56">
        <f t="shared" si="4"/>
        <v>18821.690075185939</v>
      </c>
      <c r="E56">
        <f t="shared" si="0"/>
        <v>1.5403625562800507</v>
      </c>
      <c r="F56">
        <f t="shared" si="1"/>
        <v>2.5458798965488896</v>
      </c>
      <c r="G56">
        <v>5877.25</v>
      </c>
      <c r="H56">
        <v>5013</v>
      </c>
      <c r="I56">
        <v>7393</v>
      </c>
      <c r="J56">
        <f t="shared" si="5"/>
        <v>0.46101562408077307</v>
      </c>
      <c r="K56">
        <f t="shared" si="2"/>
        <v>0.60504132907766595</v>
      </c>
      <c r="L56">
        <v>5814153</v>
      </c>
      <c r="M56">
        <f t="shared" si="17"/>
        <v>91378</v>
      </c>
      <c r="N56">
        <v>18</v>
      </c>
      <c r="O56">
        <v>91360</v>
      </c>
      <c r="P56">
        <v>0</v>
      </c>
      <c r="Q56">
        <f t="shared" si="18"/>
        <v>17125</v>
      </c>
      <c r="R56">
        <v>1</v>
      </c>
      <c r="S56" t="s">
        <v>17</v>
      </c>
      <c r="T56" s="2">
        <v>21712.867800000004</v>
      </c>
      <c r="U56">
        <v>1</v>
      </c>
      <c r="V56" t="s">
        <v>19</v>
      </c>
      <c r="W56">
        <v>36.5</v>
      </c>
      <c r="X56" s="1">
        <v>14506967</v>
      </c>
      <c r="Y56" s="1">
        <v>11137769</v>
      </c>
    </row>
    <row r="57" spans="1:30" x14ac:dyDescent="0.25">
      <c r="A57">
        <v>1999</v>
      </c>
      <c r="B57">
        <v>5250</v>
      </c>
      <c r="C57">
        <f t="shared" si="3"/>
        <v>10659.12553583989</v>
      </c>
      <c r="D57">
        <f t="shared" si="4"/>
        <v>17400.648620230812</v>
      </c>
      <c r="E57">
        <f t="shared" si="0"/>
        <v>1.4240648678476808</v>
      </c>
      <c r="F57">
        <f t="shared" si="1"/>
        <v>2.3247359546066551</v>
      </c>
      <c r="G57">
        <v>6279.083333333333</v>
      </c>
      <c r="H57">
        <v>5222</v>
      </c>
      <c r="I57">
        <v>7485</v>
      </c>
      <c r="J57">
        <f t="shared" si="5"/>
        <v>0.49253571339858732</v>
      </c>
      <c r="K57">
        <f t="shared" si="2"/>
        <v>0.61257058679106313</v>
      </c>
      <c r="L57">
        <v>6192478</v>
      </c>
      <c r="M57">
        <f t="shared" si="17"/>
        <v>116518</v>
      </c>
      <c r="N57">
        <v>5</v>
      </c>
      <c r="O57">
        <v>116513</v>
      </c>
      <c r="P57">
        <v>0</v>
      </c>
      <c r="Q57">
        <f t="shared" si="18"/>
        <v>17125</v>
      </c>
      <c r="R57">
        <v>1</v>
      </c>
      <c r="S57" t="s">
        <v>17</v>
      </c>
      <c r="T57" s="2">
        <v>22583.737441000001</v>
      </c>
      <c r="U57">
        <v>1</v>
      </c>
      <c r="V57" t="s">
        <v>19</v>
      </c>
      <c r="W57">
        <v>35.6</v>
      </c>
      <c r="X57" s="1">
        <v>14849691</v>
      </c>
      <c r="Y57" s="1">
        <v>11375739</v>
      </c>
    </row>
    <row r="58" spans="1:30" x14ac:dyDescent="0.25">
      <c r="A58">
        <v>2000</v>
      </c>
      <c r="B58">
        <v>5250</v>
      </c>
      <c r="C58">
        <f t="shared" si="3"/>
        <v>9897.6712288251529</v>
      </c>
      <c r="D58">
        <f t="shared" si="4"/>
        <v>16229.152542272483</v>
      </c>
      <c r="E58">
        <f t="shared" si="0"/>
        <v>1.3281899126174386</v>
      </c>
      <c r="F58">
        <f t="shared" si="1"/>
        <v>2.1778250861879336</v>
      </c>
      <c r="G58">
        <v>6762.1499999999987</v>
      </c>
      <c r="H58">
        <v>5377</v>
      </c>
      <c r="I58">
        <v>7452</v>
      </c>
      <c r="J58">
        <f t="shared" si="5"/>
        <v>0.53042780252291444</v>
      </c>
      <c r="K58">
        <f t="shared" si="2"/>
        <v>0.60986987478517063</v>
      </c>
      <c r="L58">
        <v>7141636</v>
      </c>
      <c r="M58">
        <f t="shared" si="17"/>
        <v>133292</v>
      </c>
      <c r="N58">
        <v>2</v>
      </c>
      <c r="O58">
        <v>133290</v>
      </c>
      <c r="P58">
        <v>0</v>
      </c>
      <c r="Q58">
        <f t="shared" si="18"/>
        <v>17125</v>
      </c>
      <c r="R58">
        <v>1</v>
      </c>
      <c r="S58" t="s">
        <v>17</v>
      </c>
      <c r="T58" s="2">
        <v>23694.724191000001</v>
      </c>
      <c r="U58">
        <v>1</v>
      </c>
      <c r="V58" t="s">
        <v>19</v>
      </c>
      <c r="W58">
        <v>35.5</v>
      </c>
      <c r="X58" s="1">
        <v>15312289</v>
      </c>
      <c r="Y58" s="1">
        <v>11752786</v>
      </c>
      <c r="AC58" s="1">
        <f t="shared" ref="AC58" si="21">AVERAGE(Y58:Y62)</f>
        <v>12515349</v>
      </c>
      <c r="AD58">
        <f t="shared" ref="AD58" si="22">AC58-AC53</f>
        <v>1330849</v>
      </c>
    </row>
    <row r="59" spans="1:30" x14ac:dyDescent="0.25">
      <c r="A59">
        <v>2001</v>
      </c>
      <c r="B59">
        <v>5250</v>
      </c>
      <c r="C59">
        <f t="shared" si="3"/>
        <v>9472.546103439654</v>
      </c>
      <c r="D59">
        <f t="shared" si="4"/>
        <v>15053.328240074019</v>
      </c>
      <c r="E59">
        <f t="shared" si="0"/>
        <v>1.2319607365638774</v>
      </c>
      <c r="F59">
        <f t="shared" si="1"/>
        <v>1.9577745142507503</v>
      </c>
      <c r="G59">
        <v>7065.6333333333323</v>
      </c>
      <c r="H59">
        <v>5646</v>
      </c>
      <c r="I59">
        <v>7689</v>
      </c>
      <c r="J59">
        <f t="shared" si="5"/>
        <v>0.5542332486609518</v>
      </c>
      <c r="K59">
        <f t="shared" si="2"/>
        <v>0.62926589737294381</v>
      </c>
      <c r="L59">
        <v>7588778</v>
      </c>
      <c r="M59">
        <f t="shared" si="17"/>
        <v>161643</v>
      </c>
      <c r="N59">
        <v>0</v>
      </c>
      <c r="O59">
        <v>161643</v>
      </c>
      <c r="P59">
        <v>0</v>
      </c>
      <c r="Q59">
        <f t="shared" si="18"/>
        <v>17125</v>
      </c>
      <c r="R59">
        <v>1</v>
      </c>
      <c r="S59" t="s">
        <v>17</v>
      </c>
      <c r="T59" s="2">
        <v>25858.497605</v>
      </c>
      <c r="U59">
        <v>1</v>
      </c>
      <c r="V59" t="s">
        <v>19</v>
      </c>
      <c r="W59">
        <v>36.299999999999997</v>
      </c>
      <c r="X59" s="1">
        <v>15927987</v>
      </c>
      <c r="Y59" s="1">
        <v>12233156</v>
      </c>
    </row>
    <row r="60" spans="1:30" x14ac:dyDescent="0.25">
      <c r="A60">
        <v>2002</v>
      </c>
      <c r="B60">
        <v>5250</v>
      </c>
      <c r="C60">
        <f t="shared" si="3"/>
        <v>9115.1333186550764</v>
      </c>
      <c r="D60">
        <f t="shared" si="4"/>
        <v>13925.708179625704</v>
      </c>
      <c r="E60">
        <f t="shared" si="0"/>
        <v>1.1396765839778791</v>
      </c>
      <c r="F60">
        <f t="shared" si="1"/>
        <v>1.7411488096556269</v>
      </c>
      <c r="G60">
        <v>7342.6833333333334</v>
      </c>
      <c r="H60">
        <v>6002</v>
      </c>
      <c r="I60">
        <v>7998</v>
      </c>
      <c r="J60">
        <f t="shared" si="5"/>
        <v>0.57596524553901196</v>
      </c>
      <c r="K60">
        <f t="shared" ref="K60:K74" si="23">I60/$I$74</f>
        <v>0.65455438251902776</v>
      </c>
      <c r="L60">
        <v>5769437</v>
      </c>
      <c r="M60">
        <f t="shared" si="17"/>
        <v>118352</v>
      </c>
      <c r="N60">
        <v>0</v>
      </c>
      <c r="O60">
        <v>118352</v>
      </c>
      <c r="P60">
        <v>0</v>
      </c>
      <c r="Q60">
        <f t="shared" si="18"/>
        <v>17125</v>
      </c>
      <c r="R60">
        <v>1</v>
      </c>
      <c r="S60" t="s">
        <v>17</v>
      </c>
      <c r="T60" s="2">
        <v>29237.889558000003</v>
      </c>
      <c r="U60">
        <v>1</v>
      </c>
      <c r="V60" t="s">
        <v>19</v>
      </c>
      <c r="W60">
        <v>36.700000000000003</v>
      </c>
      <c r="X60" s="1">
        <v>16611711</v>
      </c>
      <c r="Y60" s="1">
        <v>12751993</v>
      </c>
    </row>
    <row r="61" spans="1:30" x14ac:dyDescent="0.25">
      <c r="A61">
        <v>2003</v>
      </c>
      <c r="B61">
        <v>5250</v>
      </c>
      <c r="C61">
        <f t="shared" si="3"/>
        <v>8666.1399285477655</v>
      </c>
      <c r="D61">
        <f t="shared" si="4"/>
        <v>12288.680954731943</v>
      </c>
      <c r="E61">
        <f t="shared" si="0"/>
        <v>1.0057026724553517</v>
      </c>
      <c r="F61">
        <f t="shared" si="1"/>
        <v>1.4260973604191647</v>
      </c>
      <c r="G61">
        <v>7723.1083333333327</v>
      </c>
      <c r="H61">
        <v>6608</v>
      </c>
      <c r="I61">
        <v>8617</v>
      </c>
      <c r="J61">
        <f t="shared" si="5"/>
        <v>0.60580605013145361</v>
      </c>
      <c r="K61">
        <f t="shared" si="23"/>
        <v>0.70521319256894999</v>
      </c>
      <c r="L61">
        <v>4881634</v>
      </c>
      <c r="M61">
        <f t="shared" si="17"/>
        <v>107196</v>
      </c>
      <c r="N61">
        <v>0</v>
      </c>
      <c r="O61">
        <v>107196</v>
      </c>
      <c r="P61">
        <v>0</v>
      </c>
      <c r="Q61">
        <f t="shared" si="18"/>
        <v>17125</v>
      </c>
      <c r="R61">
        <v>1</v>
      </c>
      <c r="S61" t="s">
        <v>17</v>
      </c>
      <c r="T61" s="2">
        <v>33729.110334000005</v>
      </c>
      <c r="U61">
        <v>1</v>
      </c>
      <c r="V61" t="s">
        <v>19</v>
      </c>
      <c r="W61">
        <v>37.799999999999997</v>
      </c>
      <c r="X61" s="1">
        <v>16911481</v>
      </c>
      <c r="Y61" s="1">
        <v>12858698</v>
      </c>
    </row>
    <row r="62" spans="1:30" x14ac:dyDescent="0.25">
      <c r="A62">
        <v>2004</v>
      </c>
      <c r="B62">
        <v>5250</v>
      </c>
      <c r="C62">
        <f t="shared" si="3"/>
        <v>8149.549983764914</v>
      </c>
      <c r="D62">
        <f t="shared" si="4"/>
        <v>11044.737272806509</v>
      </c>
      <c r="E62">
        <f t="shared" si="0"/>
        <v>0.90389862286656097</v>
      </c>
      <c r="F62">
        <f t="shared" si="1"/>
        <v>1.2250152254665605</v>
      </c>
      <c r="G62">
        <v>8212.6666666666679</v>
      </c>
      <c r="H62">
        <v>7122</v>
      </c>
      <c r="I62">
        <v>9016</v>
      </c>
      <c r="J62">
        <f t="shared" si="5"/>
        <v>0.64420735015537811</v>
      </c>
      <c r="K62">
        <f t="shared" si="23"/>
        <v>0.73786725591292246</v>
      </c>
      <c r="L62">
        <v>5049099</v>
      </c>
      <c r="M62">
        <f t="shared" si="17"/>
        <v>139147</v>
      </c>
      <c r="N62">
        <f>0+72+110</f>
        <v>182</v>
      </c>
      <c r="O62">
        <v>138965</v>
      </c>
      <c r="P62">
        <v>0</v>
      </c>
      <c r="Q62">
        <f t="shared" si="18"/>
        <v>17125</v>
      </c>
      <c r="R62">
        <v>1</v>
      </c>
      <c r="S62" t="s">
        <v>17</v>
      </c>
      <c r="T62" s="2">
        <v>37174.845230999999</v>
      </c>
      <c r="U62">
        <v>1</v>
      </c>
      <c r="V62" t="s">
        <v>19</v>
      </c>
      <c r="W62">
        <v>38</v>
      </c>
      <c r="X62" s="1">
        <v>17272044</v>
      </c>
      <c r="Y62" s="1">
        <v>12980112</v>
      </c>
    </row>
    <row r="63" spans="1:30" x14ac:dyDescent="0.25">
      <c r="A63">
        <v>2005</v>
      </c>
      <c r="B63">
        <v>5250</v>
      </c>
      <c r="C63">
        <f t="shared" si="3"/>
        <v>7651.5968088592826</v>
      </c>
      <c r="D63">
        <f t="shared" si="4"/>
        <v>10086.833682970286</v>
      </c>
      <c r="E63">
        <f t="shared" si="0"/>
        <v>0.82550402512237375</v>
      </c>
      <c r="F63">
        <f t="shared" si="1"/>
        <v>1.08823321641712</v>
      </c>
      <c r="G63">
        <v>8747.1333333333332</v>
      </c>
      <c r="H63">
        <v>7601</v>
      </c>
      <c r="I63">
        <v>9269</v>
      </c>
      <c r="J63">
        <f t="shared" si="5"/>
        <v>0.68613129143466745</v>
      </c>
      <c r="K63">
        <f t="shared" si="23"/>
        <v>0.75857271462476472</v>
      </c>
      <c r="L63">
        <v>5388951</v>
      </c>
      <c r="M63">
        <f t="shared" si="17"/>
        <v>124437</v>
      </c>
      <c r="N63">
        <f>0+275+63</f>
        <v>338</v>
      </c>
      <c r="O63">
        <v>124099</v>
      </c>
      <c r="P63">
        <v>0</v>
      </c>
      <c r="Q63">
        <f t="shared" si="18"/>
        <v>17125</v>
      </c>
      <c r="R63">
        <v>1</v>
      </c>
      <c r="S63" t="s">
        <v>17</v>
      </c>
      <c r="T63" s="2">
        <v>39261.861787000002</v>
      </c>
      <c r="U63">
        <v>1</v>
      </c>
      <c r="V63" t="s">
        <v>19</v>
      </c>
      <c r="W63">
        <v>38.9</v>
      </c>
      <c r="X63" s="1">
        <v>17487475</v>
      </c>
      <c r="Y63" s="1">
        <v>13021834</v>
      </c>
      <c r="AC63" s="1">
        <f t="shared" ref="AC63" si="24">AVERAGE(Y63:Y67)</f>
        <v>13695941.6</v>
      </c>
      <c r="AD63">
        <f t="shared" ref="AD63" si="25">AC63-AC58</f>
        <v>1180592.5999999996</v>
      </c>
    </row>
    <row r="64" spans="1:30" x14ac:dyDescent="0.25">
      <c r="A64">
        <v>2006</v>
      </c>
      <c r="B64">
        <v>5250</v>
      </c>
      <c r="C64">
        <f t="shared" si="3"/>
        <v>7227.5386459475076</v>
      </c>
      <c r="D64">
        <f t="shared" si="4"/>
        <v>9181.1305452575725</v>
      </c>
      <c r="E64">
        <f t="shared" si="0"/>
        <v>0.75138149973464052</v>
      </c>
      <c r="F64">
        <f t="shared" si="1"/>
        <v>0.95447869271832542</v>
      </c>
      <c r="G64">
        <v>9260.3499999999985</v>
      </c>
      <c r="H64">
        <v>8092</v>
      </c>
      <c r="I64">
        <v>9619</v>
      </c>
      <c r="J64">
        <f t="shared" si="5"/>
        <v>0.72638836776662319</v>
      </c>
      <c r="K64">
        <f t="shared" si="23"/>
        <v>0.78721662983877572</v>
      </c>
      <c r="L64">
        <v>5836730</v>
      </c>
      <c r="M64">
        <f t="shared" si="17"/>
        <v>135869</v>
      </c>
      <c r="N64">
        <f>0+440+8</f>
        <v>448</v>
      </c>
      <c r="O64">
        <v>135421</v>
      </c>
      <c r="P64">
        <v>0</v>
      </c>
      <c r="Q64">
        <f t="shared" si="18"/>
        <v>17125</v>
      </c>
      <c r="R64">
        <v>1</v>
      </c>
      <c r="S64" t="s">
        <v>17</v>
      </c>
      <c r="T64" s="2">
        <v>39865.693807000003</v>
      </c>
      <c r="U64">
        <v>1</v>
      </c>
      <c r="V64" t="s">
        <v>19</v>
      </c>
      <c r="W64">
        <v>37.299999999999997</v>
      </c>
      <c r="X64" s="1">
        <v>17754230</v>
      </c>
      <c r="Y64" s="1">
        <v>13175350</v>
      </c>
    </row>
    <row r="65" spans="1:30" x14ac:dyDescent="0.25">
      <c r="A65">
        <v>2007</v>
      </c>
      <c r="B65">
        <v>5250</v>
      </c>
      <c r="C65">
        <f t="shared" si="3"/>
        <v>6895.3850155953396</v>
      </c>
      <c r="D65">
        <f t="shared" si="4"/>
        <v>8664.614305384559</v>
      </c>
      <c r="E65">
        <f t="shared" si="0"/>
        <v>0.70910993578726245</v>
      </c>
      <c r="F65">
        <f t="shared" si="1"/>
        <v>0.8910545357244507</v>
      </c>
      <c r="G65">
        <v>9706.4249999999993</v>
      </c>
      <c r="H65">
        <v>8483</v>
      </c>
      <c r="I65">
        <v>9724</v>
      </c>
      <c r="J65">
        <f t="shared" si="5"/>
        <v>0.76137880453753326</v>
      </c>
      <c r="K65">
        <f t="shared" si="23"/>
        <v>0.79580980440297899</v>
      </c>
      <c r="L65">
        <v>6444285</v>
      </c>
      <c r="M65">
        <f t="shared" si="17"/>
        <v>154718</v>
      </c>
      <c r="N65">
        <f>0+639+26</f>
        <v>665</v>
      </c>
      <c r="O65">
        <v>154053</v>
      </c>
      <c r="P65">
        <v>0</v>
      </c>
      <c r="Q65">
        <f>3500+4500+5500+5500</f>
        <v>19000</v>
      </c>
      <c r="R65">
        <v>1</v>
      </c>
      <c r="S65" t="s">
        <v>17</v>
      </c>
      <c r="T65" s="2">
        <v>43820.560598000004</v>
      </c>
      <c r="U65">
        <v>1</v>
      </c>
      <c r="V65" t="s">
        <v>19</v>
      </c>
      <c r="W65">
        <v>38.799999999999997</v>
      </c>
      <c r="X65" s="1">
        <v>18258138</v>
      </c>
      <c r="Y65" s="1">
        <v>13500894</v>
      </c>
    </row>
    <row r="66" spans="1:30" x14ac:dyDescent="0.25">
      <c r="A66">
        <v>2008</v>
      </c>
      <c r="B66">
        <v>5250</v>
      </c>
      <c r="C66">
        <f t="shared" si="3"/>
        <v>6708.8313174512996</v>
      </c>
      <c r="D66">
        <f t="shared" si="4"/>
        <v>8155.1143919555743</v>
      </c>
      <c r="E66">
        <f t="shared" si="0"/>
        <v>0.66741258629638878</v>
      </c>
      <c r="F66">
        <f t="shared" si="1"/>
        <v>0.81129271706681005</v>
      </c>
      <c r="G66">
        <v>9976.3333333333339</v>
      </c>
      <c r="H66">
        <v>8893</v>
      </c>
      <c r="I66">
        <v>10052</v>
      </c>
      <c r="J66">
        <f t="shared" si="5"/>
        <v>0.78255060405878363</v>
      </c>
      <c r="K66">
        <f t="shared" si="23"/>
        <v>0.82265324494639491</v>
      </c>
      <c r="L66">
        <v>6603076</v>
      </c>
      <c r="M66">
        <f t="shared" si="17"/>
        <v>130357</v>
      </c>
      <c r="N66">
        <f>0+719+174</f>
        <v>893</v>
      </c>
      <c r="O66">
        <v>129464</v>
      </c>
      <c r="P66">
        <v>0</v>
      </c>
      <c r="Q66">
        <f t="shared" ref="Q66:Q75" si="26">3500+4500+5500+5500</f>
        <v>19000</v>
      </c>
      <c r="R66">
        <v>1</v>
      </c>
      <c r="S66" t="s">
        <v>17</v>
      </c>
      <c r="T66" s="2">
        <v>57913.02765051715</v>
      </c>
      <c r="U66">
        <v>1</v>
      </c>
      <c r="V66" t="s">
        <v>19</v>
      </c>
      <c r="W66">
        <v>39.6</v>
      </c>
      <c r="X66" s="1">
        <v>19081686</v>
      </c>
      <c r="Y66" s="1">
        <v>13970862</v>
      </c>
    </row>
    <row r="67" spans="1:30" x14ac:dyDescent="0.25">
      <c r="A67">
        <v>2009</v>
      </c>
      <c r="B67">
        <v>5250</v>
      </c>
      <c r="C67">
        <f t="shared" si="3"/>
        <v>6800.2676402528905</v>
      </c>
      <c r="D67">
        <f t="shared" si="4"/>
        <v>8124.8137573335362</v>
      </c>
      <c r="E67">
        <f t="shared" si="0"/>
        <v>0.66493278969911906</v>
      </c>
      <c r="F67">
        <f t="shared" si="1"/>
        <v>0.79444741931490526</v>
      </c>
      <c r="G67">
        <v>9842.1916666666657</v>
      </c>
      <c r="H67">
        <v>9135</v>
      </c>
      <c r="I67">
        <v>10227</v>
      </c>
      <c r="J67">
        <f t="shared" si="5"/>
        <v>0.77202843736967408</v>
      </c>
      <c r="K67">
        <f t="shared" si="23"/>
        <v>0.83697520255340041</v>
      </c>
      <c r="L67">
        <v>5804182</v>
      </c>
      <c r="M67">
        <f t="shared" ref="M67:M72" si="27">N67+O67</f>
        <v>111116</v>
      </c>
      <c r="N67">
        <f>0+621+128</f>
        <v>749</v>
      </c>
      <c r="O67">
        <v>110367</v>
      </c>
      <c r="P67">
        <v>0</v>
      </c>
      <c r="Q67">
        <f t="shared" si="26"/>
        <v>19000</v>
      </c>
      <c r="R67">
        <v>1</v>
      </c>
      <c r="S67" t="s">
        <v>17</v>
      </c>
      <c r="T67" s="2">
        <v>67681.483983686572</v>
      </c>
      <c r="U67">
        <v>1</v>
      </c>
      <c r="V67" t="s">
        <v>20</v>
      </c>
      <c r="W67">
        <v>41.3</v>
      </c>
      <c r="X67" s="1">
        <v>20313594</v>
      </c>
      <c r="Y67" s="1">
        <v>14810768</v>
      </c>
    </row>
    <row r="68" spans="1:30" x14ac:dyDescent="0.25">
      <c r="A68">
        <v>2010</v>
      </c>
      <c r="B68">
        <v>5250</v>
      </c>
      <c r="C68">
        <f t="shared" si="3"/>
        <v>6570.8347855112715</v>
      </c>
      <c r="D68">
        <f t="shared" si="4"/>
        <v>7640.0257154974051</v>
      </c>
      <c r="E68">
        <f t="shared" si="0"/>
        <v>0.62525785379306043</v>
      </c>
      <c r="F68">
        <f t="shared" si="1"/>
        <v>0.72699835526666712</v>
      </c>
      <c r="G68">
        <v>10185.85</v>
      </c>
      <c r="H68">
        <v>9575</v>
      </c>
      <c r="I68">
        <v>10509</v>
      </c>
      <c r="J68">
        <f t="shared" si="5"/>
        <v>0.79898523876696459</v>
      </c>
      <c r="K68">
        <f t="shared" si="23"/>
        <v>0.86005401424011785</v>
      </c>
      <c r="L68">
        <v>6422751</v>
      </c>
      <c r="M68">
        <f t="shared" si="27"/>
        <v>117914</v>
      </c>
      <c r="N68">
        <f>0+419+86</f>
        <v>505</v>
      </c>
      <c r="O68">
        <v>117409</v>
      </c>
      <c r="P68">
        <v>0</v>
      </c>
      <c r="Q68">
        <f t="shared" si="26"/>
        <v>19000</v>
      </c>
      <c r="R68">
        <v>1</v>
      </c>
      <c r="S68" t="s">
        <v>17</v>
      </c>
      <c r="T68" s="2">
        <v>70899.286510563674</v>
      </c>
      <c r="U68">
        <v>1</v>
      </c>
      <c r="V68" t="s">
        <v>20</v>
      </c>
      <c r="W68">
        <v>41.2</v>
      </c>
      <c r="X68" s="1">
        <v>21019438</v>
      </c>
      <c r="Y68" s="1">
        <v>15142171</v>
      </c>
      <c r="AC68" s="1">
        <f t="shared" ref="AC68" si="28">AVERAGE(Y68:Y72)</f>
        <v>14908929.800000001</v>
      </c>
      <c r="AD68">
        <f t="shared" ref="AD68" si="29">AC68-AC63</f>
        <v>1212988.2000000011</v>
      </c>
    </row>
    <row r="69" spans="1:30" x14ac:dyDescent="0.25">
      <c r="A69">
        <v>2011</v>
      </c>
      <c r="B69">
        <v>5250</v>
      </c>
      <c r="C69">
        <f t="shared" si="3"/>
        <v>6289.7050358867109</v>
      </c>
      <c r="D69">
        <f t="shared" si="4"/>
        <v>7080.6988975031991</v>
      </c>
      <c r="E69">
        <f t="shared" si="0"/>
        <v>0.57948268250292156</v>
      </c>
      <c r="F69">
        <f t="shared" si="1"/>
        <v>0.65235847590779428</v>
      </c>
      <c r="G69">
        <v>10641.125000000002</v>
      </c>
      <c r="H69">
        <v>10179</v>
      </c>
      <c r="I69">
        <v>10854</v>
      </c>
      <c r="J69">
        <f t="shared" si="5"/>
        <v>0.83469733000919089</v>
      </c>
      <c r="K69">
        <f t="shared" si="23"/>
        <v>0.88828873066535718</v>
      </c>
      <c r="L69">
        <v>7507939</v>
      </c>
      <c r="M69">
        <f t="shared" si="27"/>
        <v>129559</v>
      </c>
      <c r="N69">
        <f>0+418+7</f>
        <v>425</v>
      </c>
      <c r="O69">
        <v>129134</v>
      </c>
      <c r="P69">
        <v>0</v>
      </c>
      <c r="Q69">
        <f t="shared" si="26"/>
        <v>19000</v>
      </c>
      <c r="R69">
        <v>1</v>
      </c>
      <c r="S69" t="s">
        <v>17</v>
      </c>
      <c r="T69" s="2">
        <v>71294.597505559141</v>
      </c>
      <c r="U69">
        <v>1</v>
      </c>
      <c r="V69" t="s">
        <v>20</v>
      </c>
      <c r="W69">
        <v>42</v>
      </c>
      <c r="X69" s="1">
        <v>21010590</v>
      </c>
      <c r="Y69" s="1">
        <v>15116303</v>
      </c>
    </row>
    <row r="70" spans="1:30" x14ac:dyDescent="0.25">
      <c r="A70">
        <v>2012</v>
      </c>
      <c r="B70">
        <v>5250</v>
      </c>
      <c r="C70">
        <f t="shared" si="3"/>
        <v>6080.7305921553198</v>
      </c>
      <c r="D70">
        <f t="shared" si="4"/>
        <v>6632.1920115634966</v>
      </c>
      <c r="E70">
        <f t="shared" si="0"/>
        <v>0.54277698760647319</v>
      </c>
      <c r="F70">
        <f t="shared" si="1"/>
        <v>0.59200142922105659</v>
      </c>
      <c r="G70">
        <v>11006.825000000003</v>
      </c>
      <c r="H70">
        <v>10681</v>
      </c>
      <c r="I70">
        <v>11203</v>
      </c>
      <c r="J70">
        <f t="shared" si="5"/>
        <v>0.86338309524400969</v>
      </c>
      <c r="K70">
        <f t="shared" si="23"/>
        <v>0.91685080612161385</v>
      </c>
      <c r="L70">
        <v>8927090</v>
      </c>
      <c r="M70">
        <f t="shared" si="27"/>
        <v>135994</v>
      </c>
      <c r="N70">
        <f>0+461+3</f>
        <v>464</v>
      </c>
      <c r="O70">
        <v>135530</v>
      </c>
      <c r="P70">
        <v>0</v>
      </c>
      <c r="Q70">
        <f t="shared" si="26"/>
        <v>19000</v>
      </c>
      <c r="R70">
        <v>1</v>
      </c>
      <c r="S70" t="s">
        <v>17</v>
      </c>
      <c r="T70" s="2">
        <v>67937.063653967853</v>
      </c>
      <c r="U70">
        <v>1</v>
      </c>
      <c r="V70" t="s">
        <v>20</v>
      </c>
      <c r="W70">
        <v>41</v>
      </c>
      <c r="X70" s="1">
        <v>20644478</v>
      </c>
      <c r="Y70" s="1">
        <v>14884667</v>
      </c>
    </row>
    <row r="71" spans="1:30" x14ac:dyDescent="0.25">
      <c r="A71">
        <v>2013</v>
      </c>
      <c r="B71">
        <v>5250</v>
      </c>
      <c r="C71">
        <f t="shared" si="3"/>
        <v>5913.9661311985292</v>
      </c>
      <c r="D71">
        <f t="shared" si="4"/>
        <v>6319.4361309239021</v>
      </c>
      <c r="E71">
        <f t="shared" si="0"/>
        <v>0.51718112209869083</v>
      </c>
      <c r="F71">
        <f t="shared" si="1"/>
        <v>0.55263980156745973</v>
      </c>
      <c r="G71">
        <v>11317.199999999999</v>
      </c>
      <c r="H71">
        <v>11073</v>
      </c>
      <c r="I71">
        <v>11435</v>
      </c>
      <c r="J71">
        <f t="shared" si="5"/>
        <v>0.88772912856300557</v>
      </c>
      <c r="K71">
        <f t="shared" si="23"/>
        <v>0.93583762992061548</v>
      </c>
      <c r="L71">
        <v>9164349</v>
      </c>
      <c r="M71">
        <f t="shared" si="27"/>
        <v>153794</v>
      </c>
      <c r="N71">
        <f>0+571+0</f>
        <v>571</v>
      </c>
      <c r="O71">
        <v>153223</v>
      </c>
      <c r="P71">
        <v>0</v>
      </c>
      <c r="Q71">
        <f t="shared" si="26"/>
        <v>19000</v>
      </c>
      <c r="R71">
        <v>1</v>
      </c>
      <c r="S71" t="s">
        <v>18</v>
      </c>
      <c r="T71" s="2">
        <v>65652.303782821924</v>
      </c>
      <c r="U71">
        <v>1</v>
      </c>
      <c r="V71" t="s">
        <v>20</v>
      </c>
      <c r="W71">
        <v>39.9</v>
      </c>
      <c r="X71" s="1">
        <v>20376677</v>
      </c>
      <c r="Y71" s="1">
        <v>14746848</v>
      </c>
    </row>
    <row r="72" spans="1:30" x14ac:dyDescent="0.25">
      <c r="A72">
        <v>2014</v>
      </c>
      <c r="B72">
        <v>5250</v>
      </c>
      <c r="C72">
        <f t="shared" si="3"/>
        <v>5661.0803324099716</v>
      </c>
      <c r="D72">
        <f t="shared" si="4"/>
        <v>5873.0464070060661</v>
      </c>
      <c r="E72">
        <f t="shared" si="0"/>
        <v>0.48064869522923853</v>
      </c>
      <c r="F72">
        <f t="shared" si="1"/>
        <v>0.49864547520852998</v>
      </c>
      <c r="G72">
        <v>11822.75</v>
      </c>
      <c r="H72">
        <v>11487</v>
      </c>
      <c r="I72">
        <v>11778</v>
      </c>
      <c r="J72">
        <f t="shared" si="5"/>
        <v>0.92738482616886464</v>
      </c>
      <c r="K72">
        <f t="shared" si="23"/>
        <v>0.96390866683034615</v>
      </c>
      <c r="L72">
        <v>9932480</v>
      </c>
      <c r="M72">
        <f t="shared" si="27"/>
        <v>162239</v>
      </c>
      <c r="N72">
        <f>870+0</f>
        <v>870</v>
      </c>
      <c r="O72">
        <v>161369</v>
      </c>
      <c r="P72">
        <v>0</v>
      </c>
      <c r="Q72">
        <f t="shared" si="26"/>
        <v>19000</v>
      </c>
      <c r="R72">
        <v>1</v>
      </c>
      <c r="S72" t="s">
        <v>18</v>
      </c>
      <c r="T72" s="2">
        <v>62423.127847651929</v>
      </c>
      <c r="U72">
        <v>1</v>
      </c>
      <c r="V72" t="s">
        <v>20</v>
      </c>
      <c r="W72">
        <v>40</v>
      </c>
      <c r="X72" s="1">
        <v>20209092</v>
      </c>
      <c r="Y72" s="1">
        <v>14654660</v>
      </c>
    </row>
    <row r="73" spans="1:30" x14ac:dyDescent="0.25">
      <c r="A73">
        <v>2015</v>
      </c>
      <c r="B73">
        <v>5250</v>
      </c>
      <c r="C73">
        <f t="shared" si="3"/>
        <v>5448.3913377061317</v>
      </c>
      <c r="D73">
        <f t="shared" si="4"/>
        <v>5511.0839201515919</v>
      </c>
      <c r="E73">
        <f t="shared" si="0"/>
        <v>0.45102577298891816</v>
      </c>
      <c r="F73">
        <f t="shared" si="1"/>
        <v>0.45621555630393973</v>
      </c>
      <c r="G73">
        <v>12284.275</v>
      </c>
      <c r="H73">
        <v>11862</v>
      </c>
      <c r="I73">
        <v>12080</v>
      </c>
      <c r="J73">
        <f t="shared" si="5"/>
        <v>0.96358717180736542</v>
      </c>
      <c r="K73">
        <f t="shared" si="23"/>
        <v>0.98862427367214989</v>
      </c>
      <c r="L73">
        <v>10891745</v>
      </c>
      <c r="M73">
        <f t="shared" si="17"/>
        <v>173799</v>
      </c>
      <c r="N73">
        <f>1051+0</f>
        <v>1051</v>
      </c>
      <c r="O73">
        <v>172748</v>
      </c>
      <c r="P73">
        <v>0</v>
      </c>
      <c r="Q73">
        <f t="shared" si="26"/>
        <v>19000</v>
      </c>
      <c r="R73">
        <v>1</v>
      </c>
      <c r="S73" t="s">
        <v>18</v>
      </c>
      <c r="T73" s="2">
        <v>59815.726707200003</v>
      </c>
      <c r="U73">
        <v>1</v>
      </c>
      <c r="V73" t="s">
        <v>20</v>
      </c>
      <c r="W73">
        <v>40.5</v>
      </c>
      <c r="X73" s="1">
        <v>19988204</v>
      </c>
      <c r="Y73" s="1">
        <v>14572843</v>
      </c>
      <c r="AC73" s="1">
        <f t="shared" ref="AC73" si="30">AVERAGE(Y73:Y77)</f>
        <v>14572946</v>
      </c>
      <c r="AD73">
        <f t="shared" ref="AD73" si="31">AC73-AC68</f>
        <v>-335983.80000000075</v>
      </c>
    </row>
    <row r="74" spans="1:30" x14ac:dyDescent="0.25">
      <c r="A74">
        <v>2016</v>
      </c>
      <c r="B74">
        <v>5250</v>
      </c>
      <c r="C74">
        <f t="shared" si="3"/>
        <v>5250</v>
      </c>
      <c r="D74">
        <f t="shared" si="4"/>
        <v>5250</v>
      </c>
      <c r="E74">
        <f t="shared" si="0"/>
        <v>0.42965872821016449</v>
      </c>
      <c r="F74">
        <f>D74/I74</f>
        <v>0.42965872821016449</v>
      </c>
      <c r="G74">
        <v>12748.483333333332</v>
      </c>
      <c r="H74">
        <v>12219</v>
      </c>
      <c r="I74">
        <v>12219</v>
      </c>
      <c r="J74">
        <f t="shared" si="5"/>
        <v>1</v>
      </c>
      <c r="K74">
        <f t="shared" si="23"/>
        <v>1</v>
      </c>
      <c r="L74">
        <v>10381491</v>
      </c>
      <c r="M74">
        <f t="shared" si="17"/>
        <v>181351</v>
      </c>
      <c r="N74">
        <f>1294+0</f>
        <v>1294</v>
      </c>
      <c r="O74">
        <v>180057</v>
      </c>
      <c r="P74">
        <v>0</v>
      </c>
      <c r="Q74">
        <f t="shared" si="26"/>
        <v>19000</v>
      </c>
      <c r="R74">
        <v>1</v>
      </c>
      <c r="S74" t="s">
        <v>18</v>
      </c>
      <c r="T74" s="2">
        <v>57805.074495200002</v>
      </c>
      <c r="U74">
        <v>1</v>
      </c>
      <c r="V74" t="s">
        <v>20</v>
      </c>
      <c r="W74">
        <v>41.2</v>
      </c>
      <c r="X74" s="1">
        <v>19846904</v>
      </c>
      <c r="Y74" s="1">
        <v>14585840</v>
      </c>
    </row>
    <row r="75" spans="1:30" x14ac:dyDescent="0.25">
      <c r="A75">
        <v>2017</v>
      </c>
      <c r="B75">
        <v>5250</v>
      </c>
      <c r="G75">
        <v>13998.65</v>
      </c>
      <c r="L75">
        <v>9681913</v>
      </c>
      <c r="M75">
        <f t="shared" si="17"/>
        <v>180440</v>
      </c>
      <c r="N75">
        <f>1391+0</f>
        <v>1391</v>
      </c>
      <c r="O75">
        <v>179049</v>
      </c>
      <c r="P75">
        <v>0</v>
      </c>
      <c r="Q75">
        <f t="shared" si="26"/>
        <v>19000</v>
      </c>
      <c r="R75">
        <v>1</v>
      </c>
      <c r="S75" t="s">
        <v>18</v>
      </c>
      <c r="T75" s="2">
        <v>55808.355549400003</v>
      </c>
      <c r="U75">
        <v>1</v>
      </c>
      <c r="V75" t="s">
        <v>20</v>
      </c>
      <c r="X75" s="1">
        <v>19765598</v>
      </c>
      <c r="Y75">
        <v>14560155</v>
      </c>
    </row>
    <row r="76" spans="1:30" x14ac:dyDescent="0.25">
      <c r="A76">
        <v>2018</v>
      </c>
      <c r="B76">
        <v>5250</v>
      </c>
      <c r="L76">
        <v>9028026</v>
      </c>
      <c r="M76">
        <f t="shared" si="17"/>
        <v>181158</v>
      </c>
      <c r="N76">
        <v>1498</v>
      </c>
      <c r="O76">
        <v>179660</v>
      </c>
      <c r="P76">
        <v>0</v>
      </c>
      <c r="R76">
        <v>1</v>
      </c>
      <c r="S76" t="s">
        <v>18</v>
      </c>
      <c r="U76">
        <v>1</v>
      </c>
      <c r="V76" t="s">
        <v>21</v>
      </c>
    </row>
    <row r="77" spans="1:30" x14ac:dyDescent="0.25">
      <c r="A77">
        <v>2019</v>
      </c>
      <c r="B77">
        <v>5250</v>
      </c>
      <c r="L77">
        <v>8742068</v>
      </c>
      <c r="M77">
        <f t="shared" si="17"/>
        <v>189847</v>
      </c>
      <c r="N77">
        <v>1724</v>
      </c>
      <c r="O77">
        <v>188123</v>
      </c>
      <c r="P77">
        <v>0</v>
      </c>
      <c r="R77">
        <v>1</v>
      </c>
      <c r="S77" t="s">
        <v>18</v>
      </c>
      <c r="U77">
        <v>1</v>
      </c>
      <c r="V77" t="s">
        <v>21</v>
      </c>
    </row>
    <row r="78" spans="1:30" x14ac:dyDescent="0.25">
      <c r="A78">
        <v>2020</v>
      </c>
      <c r="B78">
        <v>5250</v>
      </c>
      <c r="P78">
        <v>0</v>
      </c>
      <c r="R78">
        <v>1</v>
      </c>
      <c r="S78" t="s">
        <v>19</v>
      </c>
      <c r="U78">
        <v>1</v>
      </c>
      <c r="V78" t="s">
        <v>40</v>
      </c>
    </row>
    <row r="79" spans="1:30" x14ac:dyDescent="0.25">
      <c r="A79">
        <v>2021</v>
      </c>
      <c r="P79">
        <v>0</v>
      </c>
      <c r="R79">
        <v>1</v>
      </c>
      <c r="U79">
        <v>1</v>
      </c>
      <c r="V7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section-127-effects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Vandivier</cp:lastModifiedBy>
  <dcterms:created xsi:type="dcterms:W3CDTF">2020-02-16T03:08:48Z</dcterms:created>
  <dcterms:modified xsi:type="dcterms:W3CDTF">2020-05-03T23:27:46Z</dcterms:modified>
</cp:coreProperties>
</file>