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C1E1B70D-751A-4FEE-A0CA-E5C31DF4942E}" xr6:coauthVersionLast="44" xr6:coauthVersionMax="44" xr10:uidLastSave="{00000000-0000-0000-0000-000000000000}"/>
  <bookViews>
    <workbookView xWindow="-289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9" i="1" l="1"/>
  <c r="N48" i="1"/>
  <c r="N47" i="1"/>
  <c r="N46" i="1"/>
  <c r="M46" i="1" s="1"/>
  <c r="N45" i="1"/>
  <c r="M45" i="1" s="1"/>
  <c r="N44" i="1"/>
  <c r="N43" i="1"/>
  <c r="M43" i="1" s="1"/>
  <c r="N42" i="1"/>
  <c r="M42" i="1" s="1"/>
  <c r="N41" i="1"/>
  <c r="N40" i="1"/>
  <c r="M40" i="1" s="1"/>
  <c r="N39" i="1"/>
  <c r="M39" i="1"/>
  <c r="N38" i="1"/>
  <c r="M38" i="1" s="1"/>
  <c r="N37" i="1"/>
  <c r="N36" i="1"/>
  <c r="M36" i="1" s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41" i="1"/>
  <c r="M44" i="1"/>
  <c r="M47" i="1"/>
  <c r="M48" i="1"/>
  <c r="M49" i="1"/>
  <c r="M50" i="1"/>
  <c r="M51" i="1"/>
  <c r="M23" i="1"/>
  <c r="M22" i="1"/>
  <c r="J3" i="1" l="1"/>
  <c r="C3" i="1" s="1"/>
  <c r="J4" i="1"/>
  <c r="C4" i="1" s="1"/>
  <c r="J5" i="1"/>
  <c r="C5" i="1" s="1"/>
  <c r="J6" i="1"/>
  <c r="C6" i="1" s="1"/>
  <c r="J7" i="1"/>
  <c r="C7" i="1" s="1"/>
  <c r="J8" i="1"/>
  <c r="C8" i="1" s="1"/>
  <c r="J9" i="1"/>
  <c r="C9" i="1" s="1"/>
  <c r="J10" i="1"/>
  <c r="C10" i="1" s="1"/>
  <c r="J11" i="1"/>
  <c r="C11" i="1" s="1"/>
  <c r="J12" i="1"/>
  <c r="C12" i="1" s="1"/>
  <c r="J13" i="1"/>
  <c r="C13" i="1" s="1"/>
  <c r="J14" i="1"/>
  <c r="C14" i="1" s="1"/>
  <c r="J15" i="1"/>
  <c r="C15" i="1" s="1"/>
  <c r="J16" i="1"/>
  <c r="C16" i="1" s="1"/>
  <c r="J17" i="1"/>
  <c r="C17" i="1" s="1"/>
  <c r="J18" i="1"/>
  <c r="C18" i="1" s="1"/>
  <c r="J19" i="1"/>
  <c r="C19" i="1" s="1"/>
  <c r="J20" i="1"/>
  <c r="C20" i="1" s="1"/>
  <c r="J21" i="1"/>
  <c r="C21" i="1" s="1"/>
  <c r="J22" i="1"/>
  <c r="C22" i="1" s="1"/>
  <c r="J23" i="1"/>
  <c r="C23" i="1" s="1"/>
  <c r="J24" i="1"/>
  <c r="C24" i="1" s="1"/>
  <c r="J25" i="1"/>
  <c r="C25" i="1" s="1"/>
  <c r="J26" i="1"/>
  <c r="C26" i="1" s="1"/>
  <c r="J27" i="1"/>
  <c r="C27" i="1" s="1"/>
  <c r="J28" i="1"/>
  <c r="C28" i="1" s="1"/>
  <c r="J29" i="1"/>
  <c r="C29" i="1" s="1"/>
  <c r="J30" i="1"/>
  <c r="C30" i="1" s="1"/>
  <c r="J31" i="1"/>
  <c r="C31" i="1" s="1"/>
  <c r="J32" i="1"/>
  <c r="C32" i="1" s="1"/>
  <c r="J33" i="1"/>
  <c r="C33" i="1" s="1"/>
  <c r="J34" i="1"/>
  <c r="C34" i="1" s="1"/>
  <c r="J35" i="1"/>
  <c r="C35" i="1" s="1"/>
  <c r="J36" i="1"/>
  <c r="C36" i="1" s="1"/>
  <c r="J37" i="1"/>
  <c r="C37" i="1" s="1"/>
  <c r="J38" i="1"/>
  <c r="C38" i="1" s="1"/>
  <c r="J39" i="1"/>
  <c r="C39" i="1" s="1"/>
  <c r="J40" i="1"/>
  <c r="C40" i="1" s="1"/>
  <c r="J41" i="1"/>
  <c r="C41" i="1" s="1"/>
  <c r="J42" i="1"/>
  <c r="C42" i="1" s="1"/>
  <c r="J43" i="1"/>
  <c r="C43" i="1" s="1"/>
  <c r="J44" i="1"/>
  <c r="C44" i="1" s="1"/>
  <c r="J45" i="1"/>
  <c r="C45" i="1" s="1"/>
  <c r="J46" i="1"/>
  <c r="C46" i="1" s="1"/>
  <c r="J47" i="1"/>
  <c r="C47" i="1" s="1"/>
  <c r="J48" i="1"/>
  <c r="C48" i="1" s="1"/>
  <c r="J2" i="1"/>
  <c r="C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D47" i="1" l="1"/>
  <c r="D43" i="1"/>
  <c r="D39" i="1"/>
  <c r="D31" i="1"/>
  <c r="D27" i="1"/>
  <c r="D23" i="1"/>
  <c r="D15" i="1"/>
  <c r="D11" i="1"/>
  <c r="D7" i="1"/>
  <c r="D46" i="1"/>
  <c r="D42" i="1"/>
  <c r="D38" i="1"/>
  <c r="D34" i="1"/>
  <c r="D30" i="1"/>
  <c r="D26" i="1"/>
  <c r="D22" i="1"/>
  <c r="D18" i="1"/>
  <c r="D14" i="1"/>
  <c r="D10" i="1"/>
  <c r="D6" i="1"/>
  <c r="D19" i="1"/>
  <c r="D2" i="1"/>
  <c r="D45" i="1"/>
  <c r="D41" i="1"/>
  <c r="D37" i="1"/>
  <c r="D33" i="1"/>
  <c r="D29" i="1"/>
  <c r="D25" i="1"/>
  <c r="D21" i="1"/>
  <c r="D17" i="1"/>
  <c r="D13" i="1"/>
  <c r="D9" i="1"/>
  <c r="D5" i="1"/>
  <c r="D3" i="1"/>
  <c r="D35" i="1"/>
  <c r="D48" i="1"/>
  <c r="D44" i="1"/>
  <c r="D40" i="1"/>
  <c r="D36" i="1"/>
  <c r="D32" i="1"/>
  <c r="D28" i="1"/>
  <c r="D24" i="1"/>
  <c r="D20" i="1"/>
  <c r="D16" i="1"/>
  <c r="D12" i="1"/>
  <c r="D8" i="1"/>
  <c r="D4" i="1"/>
  <c r="Q44" i="1"/>
  <c r="Q45" i="1"/>
  <c r="Q46" i="1"/>
  <c r="Q47" i="1"/>
  <c r="Q48" i="1"/>
  <c r="Q49" i="1"/>
  <c r="Q40" i="1"/>
  <c r="Q41" i="1"/>
  <c r="Q42" i="1"/>
  <c r="Q43" i="1"/>
  <c r="Q39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5" i="1"/>
  <c r="Q20" i="1"/>
  <c r="Q21" i="1"/>
  <c r="Q22" i="1"/>
  <c r="Q23" i="1"/>
  <c r="Q24" i="1"/>
  <c r="Q19" i="1"/>
  <c r="Q10" i="1"/>
  <c r="Q11" i="1"/>
  <c r="Q12" i="1"/>
  <c r="Q13" i="1"/>
  <c r="Q14" i="1"/>
  <c r="Q15" i="1"/>
  <c r="Q16" i="1"/>
  <c r="Q17" i="1"/>
  <c r="Q18" i="1"/>
  <c r="Q9" i="1"/>
  <c r="Q6" i="1"/>
  <c r="Q7" i="1"/>
  <c r="Q8" i="1"/>
  <c r="Q5" i="1"/>
  <c r="Q3" i="1"/>
  <c r="Q4" i="1"/>
  <c r="Q2" i="1"/>
  <c r="X18" i="1" l="1"/>
  <c r="X13" i="1"/>
  <c r="X10" i="1"/>
  <c r="X5" i="1"/>
  <c r="AA7" i="1"/>
  <c r="AA12" i="1"/>
  <c r="AA17" i="1"/>
  <c r="AA22" i="1"/>
  <c r="AA27" i="1"/>
  <c r="AA32" i="1"/>
  <c r="AA37" i="1"/>
  <c r="AA42" i="1"/>
  <c r="AA47" i="1"/>
  <c r="AA2" i="1"/>
  <c r="AB37" i="1" l="1"/>
  <c r="AB12" i="1"/>
  <c r="AB17" i="1"/>
  <c r="AB22" i="1"/>
  <c r="AB27" i="1"/>
  <c r="AB42" i="1"/>
  <c r="AB47" i="1"/>
  <c r="Z10" i="1"/>
  <c r="F2" i="1"/>
  <c r="E3" i="1"/>
  <c r="F4" i="1"/>
  <c r="F5" i="1"/>
  <c r="F6" i="1"/>
  <c r="E7" i="1"/>
  <c r="F8" i="1"/>
  <c r="F9" i="1"/>
  <c r="F10" i="1"/>
  <c r="E11" i="1"/>
  <c r="F12" i="1"/>
  <c r="F13" i="1"/>
  <c r="F14" i="1"/>
  <c r="E15" i="1"/>
  <c r="F16" i="1"/>
  <c r="F17" i="1"/>
  <c r="F18" i="1"/>
  <c r="E19" i="1"/>
  <c r="F20" i="1"/>
  <c r="F21" i="1"/>
  <c r="F22" i="1"/>
  <c r="E23" i="1"/>
  <c r="F24" i="1"/>
  <c r="F25" i="1"/>
  <c r="F26" i="1"/>
  <c r="E27" i="1"/>
  <c r="F28" i="1"/>
  <c r="F29" i="1"/>
  <c r="F30" i="1"/>
  <c r="E31" i="1"/>
  <c r="F32" i="1"/>
  <c r="F33" i="1"/>
  <c r="F34" i="1"/>
  <c r="E35" i="1"/>
  <c r="F36" i="1"/>
  <c r="F37" i="1"/>
  <c r="F38" i="1"/>
  <c r="E39" i="1"/>
  <c r="F40" i="1"/>
  <c r="F41" i="1"/>
  <c r="F42" i="1"/>
  <c r="E43" i="1"/>
  <c r="F44" i="1"/>
  <c r="F45" i="1"/>
  <c r="F46" i="1"/>
  <c r="E47" i="1"/>
  <c r="F48" i="1"/>
  <c r="Z18" i="1" l="1"/>
  <c r="AB7" i="1"/>
  <c r="AB32" i="1"/>
  <c r="F47" i="1"/>
  <c r="F43" i="1"/>
  <c r="F39" i="1"/>
  <c r="F35" i="1"/>
  <c r="F31" i="1"/>
  <c r="F27" i="1"/>
  <c r="F23" i="1"/>
  <c r="F19" i="1"/>
  <c r="F15" i="1"/>
  <c r="F11" i="1"/>
  <c r="F7" i="1"/>
  <c r="F3" i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<sst xmlns="http://schemas.openxmlformats.org/spreadsheetml/2006/main" count="83" uniqueCount="37">
  <si>
    <t>Year</t>
  </si>
  <si>
    <t>Nominal Assistance Limit</t>
  </si>
  <si>
    <t>Real Assistance Limit - All Institution Correction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</si>
  <si>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</si>
  <si>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</si>
  <si>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</si>
  <si>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</si>
  <si>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</si>
  <si>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</si>
  <si>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</si>
  <si>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</si>
  <si>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</si>
  <si>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Total Enrollment</t>
  </si>
  <si>
    <t>Public Enrollment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</si>
  <si>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</si>
  <si>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</si>
  <si>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</si>
  <si>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</si>
  <si>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</si>
  <si>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</si>
  <si>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</si>
  <si>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</si>
  <si>
    <t>Total Federal Undergraduate Loans</t>
  </si>
  <si>
    <t>Unused_Special 5 Year</t>
  </si>
  <si>
    <t>Unused_Special Label</t>
  </si>
  <si>
    <t>Unused_Special Delta</t>
  </si>
  <si>
    <t>Unused_5 Year Growth</t>
  </si>
  <si>
    <t>Unused_5 Year Growth Delta</t>
  </si>
  <si>
    <t>2016-Based PCE Deflator</t>
  </si>
  <si>
    <t>2016-Based Education-Specific Deflator</t>
  </si>
  <si>
    <t>CPE-Adjusted Average Tuition and Fees - All Institutions</t>
  </si>
  <si>
    <t>Nominal Adjusted Average Tuition and Fees - All Institutions</t>
  </si>
  <si>
    <t>New H-1B Visa Award</t>
  </si>
  <si>
    <t>Total Visa Award</t>
  </si>
  <si>
    <t>Total H-1 Family Visa Award</t>
  </si>
  <si>
    <t>H-1 Non-B Award</t>
  </si>
  <si>
    <t>Is H1 Edge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</si>
</sst>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0" fillId="0" borderId="0" xfId="0" applyNumberFormat="1"/>
    <xf numFmtId="1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CFF59EDB-1FE3-45F1-8894-1A0A494756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topLeftCell="G15" workbookViewId="0">
      <selection activeCell="M29" sqref="M29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20" width="19.7109375" customWidth="1"/>
    <col min="21" max="21" width="15.85546875" bestFit="1" customWidth="1"/>
    <col min="22" max="23" width="15.85546875" customWidth="1"/>
  </cols>
  <sheetData>
    <row r="1" spans="1:28" x14ac:dyDescent="0.25">
      <c r="A1" t="s">
        <v>0</v>
      </c>
      <c r="B1" t="s">
        <v>1</v>
      </c>
      <c r="C1" t="s">
        <v>4</v>
      </c>
      <c r="D1" t="s">
        <v>2</v>
      </c>
      <c r="E1" t="s">
        <v>6</v>
      </c>
      <c r="F1" t="s">
        <v>5</v>
      </c>
      <c r="G1" t="s">
        <v>3</v>
      </c>
      <c r="H1" t="s">
        <v>31</v>
      </c>
      <c r="I1" t="s">
        <v>30</v>
      </c>
      <c r="J1" t="s">
        <v>28</v>
      </c>
      <c r="K1" t="s">
        <v>29</v>
      </c>
      <c r="L1" t="s">
        <v>33</v>
      </c>
      <c r="M1" t="s">
        <v>34</v>
      </c>
      <c r="N1" t="s">
        <v>35</v>
      </c>
      <c r="O1" t="s">
        <v>32</v>
      </c>
      <c r="P1" t="s">
        <v>36</v>
      </c>
      <c r="Q1" t="s">
        <v>14</v>
      </c>
      <c r="R1" t="s">
        <v>22</v>
      </c>
      <c r="S1" t="s">
        <v>15</v>
      </c>
      <c r="T1" t="s">
        <v>16</v>
      </c>
      <c r="U1" t="s">
        <v>7</v>
      </c>
      <c r="V1" t="s">
        <v>12</v>
      </c>
      <c r="W1" t="s">
        <v>13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1970</v>
      </c>
      <c r="B2">
        <v>0</v>
      </c>
      <c r="C2">
        <f>B2/J2</f>
        <v>0</v>
      </c>
      <c r="D2">
        <f>C2/K2</f>
        <v>0</v>
      </c>
      <c r="E2">
        <f t="shared" ref="E2:E48" si="0">C2/I2</f>
        <v>0</v>
      </c>
      <c r="F2">
        <f t="shared" ref="F2:F47" si="1">D2/I2</f>
        <v>0</v>
      </c>
      <c r="G2">
        <v>646.72500000000002</v>
      </c>
      <c r="H2">
        <v>688</v>
      </c>
      <c r="I2">
        <v>4203</v>
      </c>
      <c r="J2">
        <f>G2/$G$48</f>
        <v>5.0729563908909432E-2</v>
      </c>
      <c r="K2">
        <f t="shared" ref="K2:K33" si="2">I2/$I$48</f>
        <v>0.34397250184139455</v>
      </c>
      <c r="Q2">
        <f>1500*4</f>
        <v>6000</v>
      </c>
      <c r="S2">
        <v>0</v>
      </c>
      <c r="T2" t="s">
        <v>17</v>
      </c>
      <c r="U2">
        <v>25.7</v>
      </c>
      <c r="V2" s="1">
        <v>8580887</v>
      </c>
      <c r="W2" s="1">
        <v>6428134</v>
      </c>
      <c r="AA2" s="1">
        <f>AVERAGE(W2:W6)</f>
        <v>7142218.7999999998</v>
      </c>
    </row>
    <row r="3" spans="1:28" x14ac:dyDescent="0.25">
      <c r="A3">
        <v>1971</v>
      </c>
      <c r="B3">
        <v>0</v>
      </c>
      <c r="C3">
        <f t="shared" ref="C3:C49" si="3">B3/J3</f>
        <v>0</v>
      </c>
      <c r="D3">
        <f t="shared" ref="D3:D48" si="4">C3/K3</f>
        <v>0</v>
      </c>
      <c r="E3">
        <f t="shared" si="0"/>
        <v>0</v>
      </c>
      <c r="F3">
        <f t="shared" si="1"/>
        <v>0</v>
      </c>
      <c r="G3">
        <v>699.92499999999984</v>
      </c>
      <c r="H3">
        <v>724</v>
      </c>
      <c r="I3">
        <v>4268</v>
      </c>
      <c r="J3">
        <f t="shared" ref="J3:J52" si="5">G3/$G$48</f>
        <v>5.4902609329998728E-2</v>
      </c>
      <c r="K3">
        <f t="shared" si="2"/>
        <v>0.34929208609542517</v>
      </c>
      <c r="Q3">
        <f t="shared" ref="Q3:Q4" si="6">1500*4</f>
        <v>6000</v>
      </c>
      <c r="S3">
        <v>0</v>
      </c>
      <c r="T3" t="s">
        <v>17</v>
      </c>
      <c r="U3">
        <v>26.2</v>
      </c>
      <c r="V3" s="1">
        <v>8948644</v>
      </c>
      <c r="W3" s="1">
        <v>6804309</v>
      </c>
    </row>
    <row r="4" spans="1:28" x14ac:dyDescent="0.25">
      <c r="A4">
        <v>1972</v>
      </c>
      <c r="B4">
        <v>0</v>
      </c>
      <c r="C4">
        <f t="shared" si="3"/>
        <v>0</v>
      </c>
      <c r="D4">
        <f t="shared" si="4"/>
        <v>0</v>
      </c>
      <c r="E4">
        <f t="shared" si="0"/>
        <v>0</v>
      </c>
      <c r="F4">
        <f t="shared" si="1"/>
        <v>0</v>
      </c>
      <c r="G4">
        <v>768.15000000000009</v>
      </c>
      <c r="H4">
        <v>759</v>
      </c>
      <c r="I4">
        <v>4305</v>
      </c>
      <c r="J4">
        <f t="shared" si="5"/>
        <v>6.0254226319732165E-2</v>
      </c>
      <c r="K4">
        <f t="shared" si="2"/>
        <v>0.35232015713233489</v>
      </c>
      <c r="Q4">
        <f t="shared" si="6"/>
        <v>6000</v>
      </c>
      <c r="S4">
        <v>0</v>
      </c>
      <c r="T4" t="s">
        <v>17</v>
      </c>
      <c r="U4">
        <v>25.5</v>
      </c>
      <c r="V4" s="1">
        <v>9214860</v>
      </c>
      <c r="W4" s="1">
        <v>7070635</v>
      </c>
    </row>
    <row r="5" spans="1:28" x14ac:dyDescent="0.25">
      <c r="A5">
        <v>1973</v>
      </c>
      <c r="B5">
        <v>0</v>
      </c>
      <c r="C5">
        <f t="shared" si="3"/>
        <v>0</v>
      </c>
      <c r="D5">
        <f t="shared" si="4"/>
        <v>0</v>
      </c>
      <c r="E5">
        <f t="shared" si="0"/>
        <v>0</v>
      </c>
      <c r="F5">
        <f t="shared" si="1"/>
        <v>0</v>
      </c>
      <c r="G5">
        <v>849.58333333333348</v>
      </c>
      <c r="H5">
        <v>796</v>
      </c>
      <c r="I5">
        <v>4141</v>
      </c>
      <c r="J5">
        <f t="shared" si="5"/>
        <v>6.6641914266925895E-2</v>
      </c>
      <c r="K5">
        <f t="shared" si="2"/>
        <v>0.33889843686062687</v>
      </c>
      <c r="Q5">
        <f>100+1500+2500+2500</f>
        <v>6600</v>
      </c>
      <c r="S5">
        <v>0</v>
      </c>
      <c r="T5" t="s">
        <v>17</v>
      </c>
      <c r="U5">
        <v>24</v>
      </c>
      <c r="V5" s="1">
        <v>9602123</v>
      </c>
      <c r="W5" s="1">
        <v>7419516</v>
      </c>
      <c r="X5" s="1">
        <f>AVERAGE(W5:W9)</f>
        <v>8348598.7999999998</v>
      </c>
      <c r="Y5" t="s">
        <v>10</v>
      </c>
    </row>
    <row r="6" spans="1:28" x14ac:dyDescent="0.25">
      <c r="A6">
        <v>1974</v>
      </c>
      <c r="B6">
        <v>0</v>
      </c>
      <c r="C6">
        <f t="shared" si="3"/>
        <v>0</v>
      </c>
      <c r="D6">
        <f t="shared" si="4"/>
        <v>0</v>
      </c>
      <c r="E6">
        <f t="shared" si="0"/>
        <v>0</v>
      </c>
      <c r="F6">
        <f t="shared" si="1"/>
        <v>0</v>
      </c>
      <c r="G6">
        <v>930.15</v>
      </c>
      <c r="H6">
        <v>809</v>
      </c>
      <c r="I6">
        <v>3792</v>
      </c>
      <c r="J6">
        <f t="shared" si="5"/>
        <v>7.2961620271169522E-2</v>
      </c>
      <c r="K6">
        <f t="shared" si="2"/>
        <v>0.31033636140437026</v>
      </c>
      <c r="Q6">
        <f t="shared" ref="Q6:Q8" si="7">100+1500+2500+2500</f>
        <v>6600</v>
      </c>
      <c r="S6">
        <v>0</v>
      </c>
      <c r="T6" t="s">
        <v>17</v>
      </c>
      <c r="U6">
        <v>24.6</v>
      </c>
      <c r="V6" s="1">
        <v>10223729</v>
      </c>
      <c r="W6" s="1">
        <v>7988500</v>
      </c>
    </row>
    <row r="7" spans="1:28" x14ac:dyDescent="0.25">
      <c r="A7">
        <v>1975</v>
      </c>
      <c r="B7">
        <v>0</v>
      </c>
      <c r="C7">
        <f t="shared" si="3"/>
        <v>0</v>
      </c>
      <c r="D7">
        <f t="shared" si="4"/>
        <v>0</v>
      </c>
      <c r="E7">
        <f t="shared" si="0"/>
        <v>0</v>
      </c>
      <c r="F7">
        <f t="shared" si="1"/>
        <v>0</v>
      </c>
      <c r="G7">
        <v>1030.5583333333332</v>
      </c>
      <c r="H7">
        <v>829</v>
      </c>
      <c r="I7">
        <v>3628</v>
      </c>
      <c r="J7">
        <f t="shared" si="5"/>
        <v>8.0837720565452881E-2</v>
      </c>
      <c r="K7">
        <f t="shared" si="2"/>
        <v>0.29691464113266225</v>
      </c>
      <c r="Q7">
        <f t="shared" si="7"/>
        <v>6600</v>
      </c>
      <c r="S7">
        <v>0</v>
      </c>
      <c r="T7" t="s">
        <v>17</v>
      </c>
      <c r="U7">
        <v>26.3</v>
      </c>
      <c r="V7" s="1">
        <v>11184859</v>
      </c>
      <c r="W7" s="1">
        <v>8834508</v>
      </c>
      <c r="AA7" s="1">
        <f t="shared" ref="AA7" si="8">AVERAGE(W7:W11)</f>
        <v>8831538.5999999996</v>
      </c>
      <c r="AB7">
        <f>AA7-AA2</f>
        <v>1689319.7999999998</v>
      </c>
    </row>
    <row r="8" spans="1:28" x14ac:dyDescent="0.25">
      <c r="A8">
        <v>1976</v>
      </c>
      <c r="B8">
        <v>0</v>
      </c>
      <c r="C8">
        <f t="shared" si="3"/>
        <v>0</v>
      </c>
      <c r="D8">
        <f t="shared" si="4"/>
        <v>0</v>
      </c>
      <c r="E8">
        <f t="shared" si="0"/>
        <v>0</v>
      </c>
      <c r="F8">
        <f t="shared" si="1"/>
        <v>0</v>
      </c>
      <c r="G8">
        <v>1147.6666666666665</v>
      </c>
      <c r="H8">
        <v>924</v>
      </c>
      <c r="I8">
        <v>3820</v>
      </c>
      <c r="J8">
        <f t="shared" si="5"/>
        <v>9.0023780606581963E-2</v>
      </c>
      <c r="K8">
        <f t="shared" si="2"/>
        <v>0.31262787462149111</v>
      </c>
      <c r="Q8">
        <f t="shared" si="7"/>
        <v>6600</v>
      </c>
      <c r="S8">
        <v>0</v>
      </c>
      <c r="T8" t="s">
        <v>17</v>
      </c>
      <c r="U8">
        <v>26.7</v>
      </c>
      <c r="V8" s="1">
        <v>11012137</v>
      </c>
      <c r="W8" s="1">
        <v>8653477</v>
      </c>
    </row>
    <row r="9" spans="1:28" x14ac:dyDescent="0.25">
      <c r="A9">
        <v>1977</v>
      </c>
      <c r="B9">
        <v>0</v>
      </c>
      <c r="C9">
        <f t="shared" si="3"/>
        <v>0</v>
      </c>
      <c r="D9">
        <f t="shared" si="4"/>
        <v>0</v>
      </c>
      <c r="E9">
        <f t="shared" si="0"/>
        <v>0</v>
      </c>
      <c r="F9">
        <f t="shared" si="1"/>
        <v>0</v>
      </c>
      <c r="G9">
        <v>1273.9750000000001</v>
      </c>
      <c r="H9">
        <v>984</v>
      </c>
      <c r="I9">
        <v>3814</v>
      </c>
      <c r="J9">
        <f t="shared" si="5"/>
        <v>9.9931495119027255E-2</v>
      </c>
      <c r="K9">
        <f t="shared" si="2"/>
        <v>0.31213683607496523</v>
      </c>
      <c r="Q9">
        <f>2500*4</f>
        <v>10000</v>
      </c>
      <c r="S9">
        <v>0</v>
      </c>
      <c r="T9" t="s">
        <v>17</v>
      </c>
      <c r="U9">
        <v>26.1</v>
      </c>
      <c r="V9" s="1">
        <v>11285787</v>
      </c>
      <c r="W9" s="1">
        <v>8846993</v>
      </c>
    </row>
    <row r="10" spans="1:28" x14ac:dyDescent="0.25">
      <c r="A10">
        <v>1978</v>
      </c>
      <c r="B10">
        <v>0</v>
      </c>
      <c r="C10">
        <f t="shared" si="3"/>
        <v>0</v>
      </c>
      <c r="D10">
        <f t="shared" si="4"/>
        <v>0</v>
      </c>
      <c r="E10">
        <f t="shared" si="0"/>
        <v>0</v>
      </c>
      <c r="F10">
        <f t="shared" si="1"/>
        <v>0</v>
      </c>
      <c r="G10">
        <v>1422.25</v>
      </c>
      <c r="H10">
        <v>1073</v>
      </c>
      <c r="I10">
        <v>3800</v>
      </c>
      <c r="J10">
        <f t="shared" si="5"/>
        <v>0.1115622904162456</v>
      </c>
      <c r="K10">
        <f t="shared" si="2"/>
        <v>0.31099107946640475</v>
      </c>
      <c r="Q10">
        <f t="shared" ref="Q10:Q18" si="9">2500*4</f>
        <v>10000</v>
      </c>
      <c r="S10">
        <v>0</v>
      </c>
      <c r="T10" t="s">
        <v>17</v>
      </c>
      <c r="U10">
        <v>25.3</v>
      </c>
      <c r="V10" s="1">
        <v>11260092</v>
      </c>
      <c r="W10" s="1">
        <v>8785893</v>
      </c>
      <c r="X10" s="1">
        <f>AVERAGE(W10:W14)</f>
        <v>9324645.5999999996</v>
      </c>
      <c r="Y10" t="s">
        <v>8</v>
      </c>
      <c r="Z10">
        <f>X10-X5</f>
        <v>976046.79999999981</v>
      </c>
    </row>
    <row r="11" spans="1:28" x14ac:dyDescent="0.25">
      <c r="A11">
        <v>1979</v>
      </c>
      <c r="B11">
        <v>5000</v>
      </c>
      <c r="C11">
        <f t="shared" si="3"/>
        <v>40205.255162916357</v>
      </c>
      <c r="D11">
        <f t="shared" si="4"/>
        <v>135149.38454901651</v>
      </c>
      <c r="E11">
        <f t="shared" si="0"/>
        <v>11.060592892136549</v>
      </c>
      <c r="F11">
        <f t="shared" si="1"/>
        <v>37.180023259701926</v>
      </c>
      <c r="G11">
        <v>1585.425</v>
      </c>
      <c r="H11">
        <v>1163</v>
      </c>
      <c r="I11">
        <v>3635</v>
      </c>
      <c r="J11">
        <f t="shared" si="5"/>
        <v>0.12436185219418258</v>
      </c>
      <c r="K11">
        <f t="shared" si="2"/>
        <v>0.29748751943694246</v>
      </c>
      <c r="Q11">
        <f t="shared" si="9"/>
        <v>10000</v>
      </c>
      <c r="S11">
        <v>0</v>
      </c>
      <c r="T11" t="s">
        <v>17</v>
      </c>
      <c r="U11">
        <v>25</v>
      </c>
      <c r="V11" s="1">
        <v>11569899</v>
      </c>
      <c r="W11" s="1">
        <v>9036822</v>
      </c>
    </row>
    <row r="12" spans="1:28" x14ac:dyDescent="0.25">
      <c r="A12">
        <v>1980</v>
      </c>
      <c r="B12">
        <v>5000</v>
      </c>
      <c r="C12">
        <f t="shared" si="3"/>
        <v>36410.367479055596</v>
      </c>
      <c r="D12">
        <f t="shared" si="4"/>
        <v>123240.52083838789</v>
      </c>
      <c r="E12">
        <f t="shared" si="0"/>
        <v>10.085974370929527</v>
      </c>
      <c r="F12">
        <f t="shared" si="1"/>
        <v>34.138648431686399</v>
      </c>
      <c r="G12">
        <v>1750.6666666666663</v>
      </c>
      <c r="H12">
        <v>1289</v>
      </c>
      <c r="I12">
        <v>3610</v>
      </c>
      <c r="J12">
        <f t="shared" si="5"/>
        <v>0.13732352475915435</v>
      </c>
      <c r="K12">
        <f t="shared" si="2"/>
        <v>0.29544152549308456</v>
      </c>
      <c r="Q12">
        <f t="shared" si="9"/>
        <v>10000</v>
      </c>
      <c r="S12">
        <v>0</v>
      </c>
      <c r="T12" t="s">
        <v>17</v>
      </c>
      <c r="U12">
        <v>25.7</v>
      </c>
      <c r="V12" s="1">
        <v>12096895</v>
      </c>
      <c r="W12" s="1">
        <v>9457394</v>
      </c>
      <c r="AA12" s="1">
        <f t="shared" ref="AA12" si="10">AVERAGE(W12:W16)</f>
        <v>9592123.4000000004</v>
      </c>
      <c r="AB12">
        <f t="shared" ref="AB12" si="11">AA12-AA7</f>
        <v>760584.80000000075</v>
      </c>
    </row>
    <row r="13" spans="1:28" x14ac:dyDescent="0.25">
      <c r="A13">
        <v>1981</v>
      </c>
      <c r="B13">
        <v>5000</v>
      </c>
      <c r="C13">
        <f t="shared" si="3"/>
        <v>32959.844531677532</v>
      </c>
      <c r="D13">
        <f t="shared" si="4"/>
        <v>107224.79774562508</v>
      </c>
      <c r="E13">
        <f t="shared" si="0"/>
        <v>8.7752514727575956</v>
      </c>
      <c r="F13">
        <f t="shared" si="1"/>
        <v>28.547603233659501</v>
      </c>
      <c r="G13">
        <v>1933.9416666666666</v>
      </c>
      <c r="H13">
        <v>1457</v>
      </c>
      <c r="I13">
        <v>3756</v>
      </c>
      <c r="J13">
        <f t="shared" si="5"/>
        <v>0.15169974467551042</v>
      </c>
      <c r="K13">
        <f t="shared" si="2"/>
        <v>0.30739013012521482</v>
      </c>
      <c r="Q13">
        <f t="shared" si="9"/>
        <v>10000</v>
      </c>
      <c r="S13">
        <v>0</v>
      </c>
      <c r="T13" t="s">
        <v>18</v>
      </c>
      <c r="U13">
        <v>26.1</v>
      </c>
      <c r="V13" s="1">
        <v>12371672</v>
      </c>
      <c r="W13" s="1">
        <v>9647032</v>
      </c>
      <c r="X13" s="1">
        <f>AVERAGE(W13:W17)</f>
        <v>9596499.1999999993</v>
      </c>
      <c r="Y13" t="s">
        <v>11</v>
      </c>
    </row>
    <row r="14" spans="1:28" x14ac:dyDescent="0.25">
      <c r="A14">
        <v>1982</v>
      </c>
      <c r="B14">
        <v>5000</v>
      </c>
      <c r="C14">
        <f t="shared" si="3"/>
        <v>30774.977972150362</v>
      </c>
      <c r="D14">
        <f t="shared" si="4"/>
        <v>93542.153194454047</v>
      </c>
      <c r="E14">
        <f t="shared" si="0"/>
        <v>7.6554671572513335</v>
      </c>
      <c r="F14">
        <f t="shared" si="1"/>
        <v>23.269192336928867</v>
      </c>
      <c r="G14">
        <v>2071.2416666666663</v>
      </c>
      <c r="H14">
        <v>1626</v>
      </c>
      <c r="I14">
        <v>4020</v>
      </c>
      <c r="J14">
        <f t="shared" si="5"/>
        <v>0.1624696532528706</v>
      </c>
      <c r="K14">
        <f t="shared" si="2"/>
        <v>0.32899582617235451</v>
      </c>
      <c r="Q14">
        <f t="shared" si="9"/>
        <v>10000</v>
      </c>
      <c r="S14">
        <v>0</v>
      </c>
      <c r="T14" t="s">
        <v>18</v>
      </c>
      <c r="U14">
        <v>26.6</v>
      </c>
      <c r="V14" s="1">
        <v>12425780</v>
      </c>
      <c r="W14" s="1">
        <v>9696087</v>
      </c>
    </row>
    <row r="15" spans="1:28" x14ac:dyDescent="0.25">
      <c r="A15">
        <v>1983</v>
      </c>
      <c r="B15">
        <v>5000</v>
      </c>
      <c r="C15">
        <f t="shared" si="3"/>
        <v>27937.492923485988</v>
      </c>
      <c r="D15">
        <f t="shared" si="4"/>
        <v>80321.935536958888</v>
      </c>
      <c r="E15">
        <f t="shared" si="0"/>
        <v>6.5735277467025854</v>
      </c>
      <c r="F15">
        <f t="shared" si="1"/>
        <v>18.899278949872681</v>
      </c>
      <c r="G15">
        <v>2281.6083333333331</v>
      </c>
      <c r="H15">
        <v>1783</v>
      </c>
      <c r="I15">
        <v>4250</v>
      </c>
      <c r="J15">
        <f t="shared" si="5"/>
        <v>0.17897096255894493</v>
      </c>
      <c r="K15">
        <f t="shared" si="2"/>
        <v>0.34781897045584748</v>
      </c>
      <c r="Q15">
        <f t="shared" si="9"/>
        <v>10000</v>
      </c>
      <c r="S15">
        <v>0</v>
      </c>
      <c r="T15" t="s">
        <v>18</v>
      </c>
      <c r="U15">
        <v>26.2</v>
      </c>
      <c r="V15" s="1">
        <v>12464661</v>
      </c>
      <c r="W15" s="1">
        <v>9682734</v>
      </c>
    </row>
    <row r="16" spans="1:28" x14ac:dyDescent="0.25">
      <c r="A16">
        <v>1984</v>
      </c>
      <c r="B16">
        <v>5000</v>
      </c>
      <c r="C16">
        <f t="shared" si="3"/>
        <v>25575.39788685301</v>
      </c>
      <c r="D16">
        <f t="shared" si="4"/>
        <v>68607.197975731484</v>
      </c>
      <c r="E16">
        <f t="shared" si="0"/>
        <v>5.6147964625363356</v>
      </c>
      <c r="F16">
        <f t="shared" si="1"/>
        <v>15.061953452410863</v>
      </c>
      <c r="G16">
        <v>2492.3333333333335</v>
      </c>
      <c r="H16">
        <v>1985</v>
      </c>
      <c r="I16">
        <v>4555</v>
      </c>
      <c r="J16">
        <f t="shared" si="5"/>
        <v>0.19550037978373902</v>
      </c>
      <c r="K16">
        <f t="shared" si="2"/>
        <v>0.37278009657091415</v>
      </c>
      <c r="Q16">
        <f t="shared" si="9"/>
        <v>10000</v>
      </c>
      <c r="S16">
        <v>0</v>
      </c>
      <c r="T16" t="s">
        <v>19</v>
      </c>
      <c r="U16">
        <v>27.1</v>
      </c>
      <c r="V16" s="1">
        <v>12241940</v>
      </c>
      <c r="W16" s="1">
        <v>9477370</v>
      </c>
    </row>
    <row r="17" spans="1:28" x14ac:dyDescent="0.25">
      <c r="A17">
        <v>1985</v>
      </c>
      <c r="B17">
        <v>5000</v>
      </c>
      <c r="C17">
        <f t="shared" si="3"/>
        <v>23496.548821807392</v>
      </c>
      <c r="D17">
        <f t="shared" si="4"/>
        <v>59026.383645901427</v>
      </c>
      <c r="E17">
        <f t="shared" si="0"/>
        <v>4.8307049386939536</v>
      </c>
      <c r="F17">
        <f t="shared" si="1"/>
        <v>12.135358479831709</v>
      </c>
      <c r="G17">
        <v>2712.8416666666662</v>
      </c>
      <c r="H17">
        <v>2181</v>
      </c>
      <c r="I17">
        <v>4864</v>
      </c>
      <c r="J17">
        <f t="shared" si="5"/>
        <v>0.21279720855683487</v>
      </c>
      <c r="K17">
        <f t="shared" si="2"/>
        <v>0.3980685817169981</v>
      </c>
      <c r="Q17">
        <f t="shared" si="9"/>
        <v>10000</v>
      </c>
      <c r="S17">
        <v>0</v>
      </c>
      <c r="T17" t="s">
        <v>19</v>
      </c>
      <c r="U17">
        <v>27.8</v>
      </c>
      <c r="V17" s="1">
        <v>12247055</v>
      </c>
      <c r="W17" s="1">
        <v>9479273</v>
      </c>
      <c r="AA17" s="1">
        <f t="shared" ref="AA17" si="12">AVERAGE(W17:W21)</f>
        <v>9981154.1999999993</v>
      </c>
      <c r="AB17">
        <f t="shared" ref="AB17" si="13">AA17-AA12</f>
        <v>389030.79999999888</v>
      </c>
    </row>
    <row r="18" spans="1:28" x14ac:dyDescent="0.25">
      <c r="A18">
        <v>1986</v>
      </c>
      <c r="B18">
        <v>5250</v>
      </c>
      <c r="C18">
        <f t="shared" si="3"/>
        <v>23188.8983204996</v>
      </c>
      <c r="D18">
        <f t="shared" si="4"/>
        <v>56174.692422320499</v>
      </c>
      <c r="E18">
        <f t="shared" si="0"/>
        <v>4.597323219765979</v>
      </c>
      <c r="F18">
        <f t="shared" si="1"/>
        <v>11.136933469928726</v>
      </c>
      <c r="G18">
        <v>2886.2750000000001</v>
      </c>
      <c r="H18">
        <v>2312</v>
      </c>
      <c r="I18">
        <v>5044</v>
      </c>
      <c r="J18">
        <f t="shared" si="5"/>
        <v>0.22640144121719058</v>
      </c>
      <c r="K18">
        <f t="shared" si="2"/>
        <v>0.41279973811277521</v>
      </c>
      <c r="Q18">
        <f t="shared" si="9"/>
        <v>10000</v>
      </c>
      <c r="S18">
        <v>0</v>
      </c>
      <c r="T18" t="s">
        <v>19</v>
      </c>
      <c r="U18">
        <v>27.9</v>
      </c>
      <c r="V18" s="1">
        <v>12503511</v>
      </c>
      <c r="W18" s="1">
        <v>9713893</v>
      </c>
      <c r="X18" s="1">
        <f>AVERAGE(W18:W22)</f>
        <v>10254243</v>
      </c>
      <c r="Y18" t="s">
        <v>9</v>
      </c>
      <c r="Z18">
        <f>X18-X13</f>
        <v>657743.80000000075</v>
      </c>
    </row>
    <row r="19" spans="1:28" x14ac:dyDescent="0.25">
      <c r="A19">
        <v>1987</v>
      </c>
      <c r="B19">
        <v>5250</v>
      </c>
      <c r="C19">
        <f t="shared" si="3"/>
        <v>21756.682188685991</v>
      </c>
      <c r="D19">
        <f t="shared" si="4"/>
        <v>51630.394185968951</v>
      </c>
      <c r="E19">
        <f t="shared" si="0"/>
        <v>4.2254189529395978</v>
      </c>
      <c r="F19">
        <f t="shared" si="1"/>
        <v>10.027266301411721</v>
      </c>
      <c r="G19">
        <v>3076.2749999999996</v>
      </c>
      <c r="H19">
        <v>2458</v>
      </c>
      <c r="I19">
        <v>5149</v>
      </c>
      <c r="J19">
        <f t="shared" si="5"/>
        <v>0.24130517486393807</v>
      </c>
      <c r="K19">
        <f t="shared" si="2"/>
        <v>0.42139291267697848</v>
      </c>
      <c r="L19">
        <v>7425036</v>
      </c>
      <c r="M19">
        <v>37035</v>
      </c>
      <c r="Q19">
        <f>2625*2+8000</f>
        <v>13250</v>
      </c>
      <c r="S19">
        <v>0</v>
      </c>
      <c r="T19" t="s">
        <v>19</v>
      </c>
      <c r="U19">
        <v>29.6</v>
      </c>
      <c r="V19" s="1">
        <v>12766642</v>
      </c>
      <c r="W19" s="1">
        <v>9973254</v>
      </c>
    </row>
    <row r="20" spans="1:28" x14ac:dyDescent="0.25">
      <c r="A20">
        <v>1988</v>
      </c>
      <c r="B20">
        <v>5250</v>
      </c>
      <c r="C20">
        <f t="shared" si="3"/>
        <v>20098.960210210211</v>
      </c>
      <c r="D20">
        <f t="shared" si="4"/>
        <v>46154.706786047471</v>
      </c>
      <c r="E20">
        <f t="shared" si="0"/>
        <v>3.7772900225916577</v>
      </c>
      <c r="F20">
        <f t="shared" si="1"/>
        <v>8.6740663007042791</v>
      </c>
      <c r="G20">
        <v>3329.9999999999995</v>
      </c>
      <c r="H20">
        <v>2658</v>
      </c>
      <c r="I20">
        <v>5321</v>
      </c>
      <c r="J20">
        <f t="shared" si="5"/>
        <v>0.26120754233510129</v>
      </c>
      <c r="K20">
        <f t="shared" si="2"/>
        <v>0.43546935101072098</v>
      </c>
      <c r="L20">
        <v>8679709</v>
      </c>
      <c r="M20">
        <v>41202</v>
      </c>
      <c r="Q20">
        <f t="shared" ref="Q20:Q24" si="14">2625*2+8000</f>
        <v>13250</v>
      </c>
      <c r="S20">
        <v>0</v>
      </c>
      <c r="T20" t="s">
        <v>19</v>
      </c>
      <c r="U20">
        <v>30.3</v>
      </c>
      <c r="V20" s="1">
        <v>13055337</v>
      </c>
      <c r="W20" s="1">
        <v>10161388</v>
      </c>
    </row>
    <row r="21" spans="1:28" x14ac:dyDescent="0.25">
      <c r="A21">
        <v>1989</v>
      </c>
      <c r="B21">
        <v>5250</v>
      </c>
      <c r="C21">
        <f t="shared" si="3"/>
        <v>18712.301846173916</v>
      </c>
      <c r="D21">
        <f t="shared" si="4"/>
        <v>42138.889837522867</v>
      </c>
      <c r="E21">
        <f t="shared" si="0"/>
        <v>3.4486365363387237</v>
      </c>
      <c r="F21">
        <f t="shared" si="1"/>
        <v>7.7661057570075318</v>
      </c>
      <c r="G21">
        <v>3576.7666666666664</v>
      </c>
      <c r="H21">
        <v>2839</v>
      </c>
      <c r="I21">
        <v>5426</v>
      </c>
      <c r="J21">
        <f t="shared" si="5"/>
        <v>0.28056409324507886</v>
      </c>
      <c r="K21">
        <f t="shared" si="2"/>
        <v>0.44406252557492432</v>
      </c>
      <c r="L21">
        <v>6991159</v>
      </c>
      <c r="M21">
        <v>48820</v>
      </c>
      <c r="Q21">
        <f t="shared" si="14"/>
        <v>13250</v>
      </c>
      <c r="S21">
        <v>0</v>
      </c>
      <c r="T21" t="s">
        <v>19</v>
      </c>
      <c r="U21">
        <v>30.9</v>
      </c>
      <c r="V21" s="1">
        <v>13538560</v>
      </c>
      <c r="W21" s="1">
        <v>10577963</v>
      </c>
    </row>
    <row r="22" spans="1:28" x14ac:dyDescent="0.25">
      <c r="A22">
        <v>1990</v>
      </c>
      <c r="B22">
        <v>5250</v>
      </c>
      <c r="C22">
        <f t="shared" si="3"/>
        <v>17571.419663953791</v>
      </c>
      <c r="D22">
        <f t="shared" si="4"/>
        <v>39287.31507298287</v>
      </c>
      <c r="E22">
        <f t="shared" si="0"/>
        <v>3.2152643483904466</v>
      </c>
      <c r="F22">
        <f t="shared" si="1"/>
        <v>7.1888957132631051</v>
      </c>
      <c r="G22">
        <v>3809</v>
      </c>
      <c r="H22">
        <v>3016</v>
      </c>
      <c r="I22">
        <v>5465</v>
      </c>
      <c r="J22">
        <f t="shared" si="5"/>
        <v>0.2987806392655859</v>
      </c>
      <c r="K22">
        <f t="shared" si="2"/>
        <v>0.44725427612734264</v>
      </c>
      <c r="L22">
        <v>5959225</v>
      </c>
      <c r="M22">
        <f>52877+2+794</f>
        <v>53673</v>
      </c>
      <c r="N22">
        <v>2</v>
      </c>
      <c r="O22">
        <v>794</v>
      </c>
      <c r="P22">
        <v>1</v>
      </c>
      <c r="Q22">
        <f t="shared" si="14"/>
        <v>13250</v>
      </c>
      <c r="R22" s="2">
        <v>7721.4851683475999</v>
      </c>
      <c r="S22">
        <v>0</v>
      </c>
      <c r="T22" t="s">
        <v>19</v>
      </c>
      <c r="U22">
        <v>32</v>
      </c>
      <c r="V22" s="1">
        <v>13818637</v>
      </c>
      <c r="W22" s="1">
        <v>10844717</v>
      </c>
      <c r="AA22" s="1">
        <f t="shared" ref="AA22" si="15">AVERAGE(W22:W26)</f>
        <v>11172323</v>
      </c>
      <c r="AB22">
        <f t="shared" ref="AB22" si="16">AA22-AA17</f>
        <v>1191168.8000000007</v>
      </c>
    </row>
    <row r="23" spans="1:28" x14ac:dyDescent="0.25">
      <c r="A23">
        <v>1991</v>
      </c>
      <c r="B23">
        <v>5250</v>
      </c>
      <c r="C23">
        <f t="shared" si="3"/>
        <v>16972.330700275139</v>
      </c>
      <c r="D23">
        <f t="shared" si="4"/>
        <v>35954.387799351927</v>
      </c>
      <c r="E23">
        <f t="shared" si="0"/>
        <v>2.9424983877037341</v>
      </c>
      <c r="F23">
        <f t="shared" si="1"/>
        <v>6.2334236822732194</v>
      </c>
      <c r="G23">
        <v>3943.4499999999994</v>
      </c>
      <c r="H23">
        <v>3286</v>
      </c>
      <c r="I23">
        <v>5768</v>
      </c>
      <c r="J23">
        <f t="shared" si="5"/>
        <v>0.3093269918382448</v>
      </c>
      <c r="K23">
        <f t="shared" si="2"/>
        <v>0.47205172272690071</v>
      </c>
      <c r="L23">
        <v>5977961</v>
      </c>
      <c r="M23">
        <f>N23+O23</f>
        <v>59325</v>
      </c>
      <c r="N23">
        <v>7443</v>
      </c>
      <c r="O23">
        <v>51882</v>
      </c>
      <c r="P23">
        <v>0</v>
      </c>
      <c r="Q23">
        <f t="shared" si="14"/>
        <v>13250</v>
      </c>
      <c r="R23" s="2">
        <v>8395.8777711599105</v>
      </c>
      <c r="S23">
        <v>0</v>
      </c>
      <c r="T23" t="s">
        <v>19</v>
      </c>
      <c r="U23">
        <v>33.299999999999997</v>
      </c>
      <c r="V23" s="1">
        <v>14358953</v>
      </c>
      <c r="W23" s="1">
        <v>11309563</v>
      </c>
    </row>
    <row r="24" spans="1:28" x14ac:dyDescent="0.25">
      <c r="A24">
        <v>1992</v>
      </c>
      <c r="B24">
        <v>5250</v>
      </c>
      <c r="C24">
        <f t="shared" si="3"/>
        <v>15944.842051347207</v>
      </c>
      <c r="D24">
        <f t="shared" si="4"/>
        <v>32536.744326221029</v>
      </c>
      <c r="E24">
        <f t="shared" si="0"/>
        <v>2.6627992737720785</v>
      </c>
      <c r="F24">
        <f t="shared" si="1"/>
        <v>5.4336580371110603</v>
      </c>
      <c r="G24">
        <v>4197.5666666666666</v>
      </c>
      <c r="H24">
        <v>3517</v>
      </c>
      <c r="I24">
        <v>5988</v>
      </c>
      <c r="J24">
        <f t="shared" si="5"/>
        <v>0.3292600819182413</v>
      </c>
      <c r="K24">
        <f t="shared" si="2"/>
        <v>0.49005646943285047</v>
      </c>
      <c r="L24">
        <v>5368437</v>
      </c>
      <c r="M24">
        <f t="shared" ref="M24:M52" si="17">N24+O24</f>
        <v>51667</v>
      </c>
      <c r="N24">
        <v>7377</v>
      </c>
      <c r="O24">
        <v>44290</v>
      </c>
      <c r="P24">
        <v>0</v>
      </c>
      <c r="Q24">
        <f t="shared" si="14"/>
        <v>13250</v>
      </c>
      <c r="R24" s="2">
        <v>8734.8511773709688</v>
      </c>
      <c r="S24">
        <v>0</v>
      </c>
      <c r="T24" t="s">
        <v>19</v>
      </c>
      <c r="U24">
        <v>34.4</v>
      </c>
      <c r="V24" s="1">
        <v>14487359</v>
      </c>
      <c r="W24" s="1">
        <v>11384567</v>
      </c>
    </row>
    <row r="25" spans="1:28" x14ac:dyDescent="0.25">
      <c r="A25">
        <v>1993</v>
      </c>
      <c r="B25">
        <v>5250</v>
      </c>
      <c r="C25">
        <f t="shared" si="3"/>
        <v>15033.645116970336</v>
      </c>
      <c r="D25">
        <f t="shared" si="4"/>
        <v>28919.412733668221</v>
      </c>
      <c r="E25">
        <f t="shared" si="0"/>
        <v>2.3667577325205187</v>
      </c>
      <c r="F25">
        <f t="shared" si="1"/>
        <v>4.5528042716732084</v>
      </c>
      <c r="G25">
        <v>4451.9833333333336</v>
      </c>
      <c r="H25">
        <v>3827</v>
      </c>
      <c r="I25">
        <v>6352</v>
      </c>
      <c r="J25">
        <f t="shared" si="5"/>
        <v>0.34921670420925893</v>
      </c>
      <c r="K25">
        <f t="shared" si="2"/>
        <v>0.51984614125542183</v>
      </c>
      <c r="L25">
        <v>5359620</v>
      </c>
      <c r="M25">
        <f t="shared" si="17"/>
        <v>42206</v>
      </c>
      <c r="N25">
        <v>6388</v>
      </c>
      <c r="O25">
        <v>35818</v>
      </c>
      <c r="P25">
        <v>0</v>
      </c>
      <c r="Q25">
        <f>2625+3500+5500+5500</f>
        <v>17125</v>
      </c>
      <c r="R25" s="2">
        <v>11776.43353729859</v>
      </c>
      <c r="S25">
        <v>1</v>
      </c>
      <c r="T25" t="s">
        <v>19</v>
      </c>
      <c r="U25">
        <v>34</v>
      </c>
      <c r="V25" s="1">
        <v>14304803</v>
      </c>
      <c r="W25" s="1">
        <v>11189088</v>
      </c>
    </row>
    <row r="26" spans="1:28" x14ac:dyDescent="0.25">
      <c r="A26">
        <v>1994</v>
      </c>
      <c r="B26">
        <v>5250</v>
      </c>
      <c r="C26">
        <f t="shared" si="3"/>
        <v>14177.108284864478</v>
      </c>
      <c r="D26">
        <f t="shared" si="4"/>
        <v>26548.672204254261</v>
      </c>
      <c r="E26">
        <f t="shared" si="0"/>
        <v>2.1727369018949392</v>
      </c>
      <c r="F26">
        <f t="shared" si="1"/>
        <v>4.0687620236404998</v>
      </c>
      <c r="G26">
        <v>4720.958333333333</v>
      </c>
      <c r="H26">
        <v>4044</v>
      </c>
      <c r="I26">
        <v>6525</v>
      </c>
      <c r="J26">
        <f t="shared" si="5"/>
        <v>0.37031529240733213</v>
      </c>
      <c r="K26">
        <f t="shared" si="2"/>
        <v>0.53400441934691878</v>
      </c>
      <c r="L26">
        <v>5610953</v>
      </c>
      <c r="M26">
        <f t="shared" si="17"/>
        <v>49284</v>
      </c>
      <c r="N26">
        <v>6441</v>
      </c>
      <c r="O26">
        <v>42843</v>
      </c>
      <c r="P26">
        <v>0</v>
      </c>
      <c r="Q26">
        <f t="shared" ref="Q26:Q38" si="18">2625+3500+5500+5500</f>
        <v>17125</v>
      </c>
      <c r="R26" s="2">
        <v>15593.929353736819</v>
      </c>
      <c r="S26">
        <v>1</v>
      </c>
      <c r="T26" t="s">
        <v>19</v>
      </c>
      <c r="U26">
        <v>34.6</v>
      </c>
      <c r="V26" s="1">
        <v>14278790</v>
      </c>
      <c r="W26" s="1">
        <v>11133680</v>
      </c>
    </row>
    <row r="27" spans="1:28" x14ac:dyDescent="0.25">
      <c r="A27">
        <v>1995</v>
      </c>
      <c r="B27">
        <v>5250</v>
      </c>
      <c r="C27">
        <f t="shared" si="3"/>
        <v>13486.788679321324</v>
      </c>
      <c r="D27">
        <f t="shared" si="4"/>
        <v>24188.32685639619</v>
      </c>
      <c r="E27">
        <f t="shared" si="0"/>
        <v>1.9795668104097055</v>
      </c>
      <c r="F27">
        <f t="shared" si="1"/>
        <v>3.5503195151029194</v>
      </c>
      <c r="G27">
        <v>4962.5999999999995</v>
      </c>
      <c r="H27">
        <v>4338</v>
      </c>
      <c r="I27">
        <v>6813</v>
      </c>
      <c r="J27">
        <f t="shared" si="5"/>
        <v>0.38926983471236448</v>
      </c>
      <c r="K27">
        <f t="shared" si="2"/>
        <v>0.5575742695801621</v>
      </c>
      <c r="L27">
        <v>6181822</v>
      </c>
      <c r="M27">
        <f t="shared" si="17"/>
        <v>59093</v>
      </c>
      <c r="N27">
        <v>7261</v>
      </c>
      <c r="O27">
        <v>51832</v>
      </c>
      <c r="P27">
        <v>0</v>
      </c>
      <c r="Q27">
        <f t="shared" si="18"/>
        <v>17125</v>
      </c>
      <c r="R27" s="2">
        <v>18104.599209</v>
      </c>
      <c r="S27">
        <v>1</v>
      </c>
      <c r="T27" t="s">
        <v>19</v>
      </c>
      <c r="U27">
        <v>34.299999999999997</v>
      </c>
      <c r="V27" s="1">
        <v>14261781</v>
      </c>
      <c r="W27" s="1">
        <v>11092374</v>
      </c>
      <c r="AA27" s="1">
        <f t="shared" ref="AA27" si="19">AVERAGE(W27:W31)</f>
        <v>11184500</v>
      </c>
      <c r="AB27">
        <f t="shared" ref="AB27" si="20">AA27-AA22</f>
        <v>12177</v>
      </c>
    </row>
    <row r="28" spans="1:28" x14ac:dyDescent="0.25">
      <c r="A28">
        <v>1996</v>
      </c>
      <c r="B28">
        <v>5250</v>
      </c>
      <c r="C28">
        <f t="shared" si="3"/>
        <v>12761.609560309651</v>
      </c>
      <c r="D28">
        <f t="shared" si="4"/>
        <v>22372.18181024729</v>
      </c>
      <c r="E28">
        <f t="shared" si="0"/>
        <v>1.8309339397861766</v>
      </c>
      <c r="F28">
        <f t="shared" si="1"/>
        <v>3.2097821822449482</v>
      </c>
      <c r="G28">
        <v>5244.5999999999995</v>
      </c>
      <c r="H28">
        <v>4564</v>
      </c>
      <c r="I28">
        <v>6970</v>
      </c>
      <c r="J28">
        <f t="shared" si="5"/>
        <v>0.41139011307227397</v>
      </c>
      <c r="K28">
        <f t="shared" si="2"/>
        <v>0.57042311154758985</v>
      </c>
      <c r="L28">
        <v>6237870</v>
      </c>
      <c r="M28">
        <f t="shared" si="17"/>
        <v>60072</v>
      </c>
      <c r="N28">
        <v>1745</v>
      </c>
      <c r="O28">
        <v>58327</v>
      </c>
      <c r="P28">
        <v>0</v>
      </c>
      <c r="Q28">
        <f t="shared" si="18"/>
        <v>17125</v>
      </c>
      <c r="R28" s="2">
        <v>19946.724761000001</v>
      </c>
      <c r="S28">
        <v>1</v>
      </c>
      <c r="T28" t="s">
        <v>19</v>
      </c>
      <c r="U28">
        <v>35.5</v>
      </c>
      <c r="V28" s="1">
        <v>14367520</v>
      </c>
      <c r="W28" s="1">
        <v>11120499</v>
      </c>
    </row>
    <row r="29" spans="1:28" x14ac:dyDescent="0.25">
      <c r="A29">
        <v>1997</v>
      </c>
      <c r="B29">
        <v>5250</v>
      </c>
      <c r="C29">
        <f t="shared" si="3"/>
        <v>12088.162651599754</v>
      </c>
      <c r="D29">
        <f t="shared" si="4"/>
        <v>20707.312412715182</v>
      </c>
      <c r="E29">
        <f t="shared" si="0"/>
        <v>1.6946814315995731</v>
      </c>
      <c r="F29">
        <f t="shared" si="1"/>
        <v>2.9030299190684401</v>
      </c>
      <c r="G29">
        <v>5536.7833333333328</v>
      </c>
      <c r="H29">
        <v>4755</v>
      </c>
      <c r="I29">
        <v>7133</v>
      </c>
      <c r="J29">
        <f t="shared" si="5"/>
        <v>0.43430917926184687</v>
      </c>
      <c r="K29">
        <f t="shared" si="2"/>
        <v>0.58376299206154347</v>
      </c>
      <c r="L29">
        <v>5942061</v>
      </c>
      <c r="M29">
        <f t="shared" si="17"/>
        <v>80608</v>
      </c>
      <c r="N29">
        <v>61</v>
      </c>
      <c r="O29">
        <v>80547</v>
      </c>
      <c r="P29">
        <v>0</v>
      </c>
      <c r="Q29">
        <f t="shared" si="18"/>
        <v>17125</v>
      </c>
      <c r="R29" s="2">
        <v>21085.003477999999</v>
      </c>
      <c r="S29">
        <v>1</v>
      </c>
      <c r="T29" t="s">
        <v>19</v>
      </c>
      <c r="U29">
        <v>36.799999999999997</v>
      </c>
      <c r="V29" s="1">
        <v>14502334</v>
      </c>
      <c r="W29" s="1">
        <v>11196119</v>
      </c>
    </row>
    <row r="30" spans="1:28" x14ac:dyDescent="0.25">
      <c r="A30">
        <v>1998</v>
      </c>
      <c r="B30">
        <v>5250</v>
      </c>
      <c r="C30">
        <f t="shared" si="3"/>
        <v>11387.900378578415</v>
      </c>
      <c r="D30">
        <f t="shared" si="4"/>
        <v>18821.690075185939</v>
      </c>
      <c r="E30">
        <f t="shared" si="0"/>
        <v>1.5403625562800507</v>
      </c>
      <c r="F30">
        <f t="shared" si="1"/>
        <v>2.5458798965488896</v>
      </c>
      <c r="G30">
        <v>5877.25</v>
      </c>
      <c r="H30">
        <v>5013</v>
      </c>
      <c r="I30">
        <v>7393</v>
      </c>
      <c r="J30">
        <f t="shared" si="5"/>
        <v>0.46101562408077307</v>
      </c>
      <c r="K30">
        <f t="shared" si="2"/>
        <v>0.60504132907766595</v>
      </c>
      <c r="L30">
        <v>5814153</v>
      </c>
      <c r="M30">
        <f t="shared" si="17"/>
        <v>91378</v>
      </c>
      <c r="N30">
        <v>18</v>
      </c>
      <c r="O30">
        <v>91360</v>
      </c>
      <c r="P30">
        <v>0</v>
      </c>
      <c r="Q30">
        <f t="shared" si="18"/>
        <v>17125</v>
      </c>
      <c r="R30" s="2">
        <v>21712.867800000004</v>
      </c>
      <c r="S30">
        <v>1</v>
      </c>
      <c r="T30" t="s">
        <v>19</v>
      </c>
      <c r="U30">
        <v>36.5</v>
      </c>
      <c r="V30" s="1">
        <v>14506967</v>
      </c>
      <c r="W30" s="1">
        <v>11137769</v>
      </c>
    </row>
    <row r="31" spans="1:28" x14ac:dyDescent="0.25">
      <c r="A31">
        <v>1999</v>
      </c>
      <c r="B31">
        <v>5250</v>
      </c>
      <c r="C31">
        <f t="shared" si="3"/>
        <v>10659.12553583989</v>
      </c>
      <c r="D31">
        <f t="shared" si="4"/>
        <v>17400.648620230812</v>
      </c>
      <c r="E31">
        <f t="shared" si="0"/>
        <v>1.4240648678476808</v>
      </c>
      <c r="F31">
        <f t="shared" si="1"/>
        <v>2.3247359546066551</v>
      </c>
      <c r="G31">
        <v>6279.083333333333</v>
      </c>
      <c r="H31">
        <v>5222</v>
      </c>
      <c r="I31">
        <v>7485</v>
      </c>
      <c r="J31">
        <f t="shared" si="5"/>
        <v>0.49253571339858732</v>
      </c>
      <c r="K31">
        <f t="shared" si="2"/>
        <v>0.61257058679106313</v>
      </c>
      <c r="L31">
        <v>6192478</v>
      </c>
      <c r="M31">
        <f t="shared" si="17"/>
        <v>116518</v>
      </c>
      <c r="N31">
        <v>5</v>
      </c>
      <c r="O31">
        <v>116513</v>
      </c>
      <c r="P31">
        <v>0</v>
      </c>
      <c r="Q31">
        <f t="shared" si="18"/>
        <v>17125</v>
      </c>
      <c r="R31" s="2">
        <v>22583.737441000001</v>
      </c>
      <c r="S31">
        <v>1</v>
      </c>
      <c r="T31" t="s">
        <v>19</v>
      </c>
      <c r="U31">
        <v>35.6</v>
      </c>
      <c r="V31" s="1">
        <v>14849691</v>
      </c>
      <c r="W31" s="1">
        <v>11375739</v>
      </c>
    </row>
    <row r="32" spans="1:28" x14ac:dyDescent="0.25">
      <c r="A32">
        <v>2000</v>
      </c>
      <c r="B32">
        <v>5250</v>
      </c>
      <c r="C32">
        <f t="shared" si="3"/>
        <v>9897.6712288251529</v>
      </c>
      <c r="D32">
        <f t="shared" si="4"/>
        <v>16229.152542272483</v>
      </c>
      <c r="E32">
        <f t="shared" si="0"/>
        <v>1.3281899126174386</v>
      </c>
      <c r="F32">
        <f t="shared" si="1"/>
        <v>2.1778250861879336</v>
      </c>
      <c r="G32">
        <v>6762.1499999999987</v>
      </c>
      <c r="H32">
        <v>5377</v>
      </c>
      <c r="I32">
        <v>7452</v>
      </c>
      <c r="J32">
        <f t="shared" si="5"/>
        <v>0.53042780252291444</v>
      </c>
      <c r="K32">
        <f t="shared" si="2"/>
        <v>0.60986987478517063</v>
      </c>
      <c r="L32">
        <v>7141636</v>
      </c>
      <c r="M32">
        <f t="shared" si="17"/>
        <v>133292</v>
      </c>
      <c r="N32">
        <v>2</v>
      </c>
      <c r="O32">
        <v>133290</v>
      </c>
      <c r="P32">
        <v>0</v>
      </c>
      <c r="Q32">
        <f t="shared" si="18"/>
        <v>17125</v>
      </c>
      <c r="R32" s="2">
        <v>23694.724191000001</v>
      </c>
      <c r="S32">
        <v>1</v>
      </c>
      <c r="T32" t="s">
        <v>19</v>
      </c>
      <c r="U32">
        <v>35.5</v>
      </c>
      <c r="V32" s="1">
        <v>15312289</v>
      </c>
      <c r="W32" s="1">
        <v>11752786</v>
      </c>
      <c r="AA32" s="1">
        <f t="shared" ref="AA32" si="21">AVERAGE(W32:W36)</f>
        <v>12515349</v>
      </c>
      <c r="AB32">
        <f t="shared" ref="AB32" si="22">AA32-AA27</f>
        <v>1330849</v>
      </c>
    </row>
    <row r="33" spans="1:28" x14ac:dyDescent="0.25">
      <c r="A33">
        <v>2001</v>
      </c>
      <c r="B33">
        <v>5250</v>
      </c>
      <c r="C33">
        <f t="shared" si="3"/>
        <v>9472.546103439654</v>
      </c>
      <c r="D33">
        <f t="shared" si="4"/>
        <v>15053.328240074019</v>
      </c>
      <c r="E33">
        <f t="shared" si="0"/>
        <v>1.2319607365638774</v>
      </c>
      <c r="F33">
        <f t="shared" si="1"/>
        <v>1.9577745142507503</v>
      </c>
      <c r="G33">
        <v>7065.6333333333323</v>
      </c>
      <c r="H33">
        <v>5646</v>
      </c>
      <c r="I33">
        <v>7689</v>
      </c>
      <c r="J33">
        <f t="shared" si="5"/>
        <v>0.5542332486609518</v>
      </c>
      <c r="K33">
        <f t="shared" si="2"/>
        <v>0.62926589737294381</v>
      </c>
      <c r="L33">
        <v>7588778</v>
      </c>
      <c r="M33">
        <f t="shared" si="17"/>
        <v>161643</v>
      </c>
      <c r="N33">
        <v>0</v>
      </c>
      <c r="O33">
        <v>161643</v>
      </c>
      <c r="P33">
        <v>0</v>
      </c>
      <c r="Q33">
        <f t="shared" si="18"/>
        <v>17125</v>
      </c>
      <c r="R33" s="2">
        <v>25858.497605</v>
      </c>
      <c r="S33">
        <v>1</v>
      </c>
      <c r="T33" t="s">
        <v>19</v>
      </c>
      <c r="U33">
        <v>36.299999999999997</v>
      </c>
      <c r="V33" s="1">
        <v>15927987</v>
      </c>
      <c r="W33" s="1">
        <v>12233156</v>
      </c>
    </row>
    <row r="34" spans="1:28" x14ac:dyDescent="0.25">
      <c r="A34">
        <v>2002</v>
      </c>
      <c r="B34">
        <v>5250</v>
      </c>
      <c r="C34">
        <f t="shared" si="3"/>
        <v>9115.1333186550764</v>
      </c>
      <c r="D34">
        <f t="shared" si="4"/>
        <v>13925.708179625704</v>
      </c>
      <c r="E34">
        <f t="shared" si="0"/>
        <v>1.1396765839778791</v>
      </c>
      <c r="F34">
        <f t="shared" si="1"/>
        <v>1.7411488096556269</v>
      </c>
      <c r="G34">
        <v>7342.6833333333334</v>
      </c>
      <c r="H34">
        <v>6002</v>
      </c>
      <c r="I34">
        <v>7998</v>
      </c>
      <c r="J34">
        <f t="shared" si="5"/>
        <v>0.57596524553901196</v>
      </c>
      <c r="K34">
        <f t="shared" ref="K34:K52" si="23">I34/$I$48</f>
        <v>0.65455438251902776</v>
      </c>
      <c r="L34">
        <v>5769437</v>
      </c>
      <c r="M34">
        <f t="shared" si="17"/>
        <v>118352</v>
      </c>
      <c r="N34">
        <v>0</v>
      </c>
      <c r="O34">
        <v>118352</v>
      </c>
      <c r="P34">
        <v>0</v>
      </c>
      <c r="Q34">
        <f t="shared" si="18"/>
        <v>17125</v>
      </c>
      <c r="R34" s="2">
        <v>29237.889558000003</v>
      </c>
      <c r="S34">
        <v>1</v>
      </c>
      <c r="T34" t="s">
        <v>19</v>
      </c>
      <c r="U34">
        <v>36.700000000000003</v>
      </c>
      <c r="V34" s="1">
        <v>16611711</v>
      </c>
      <c r="W34" s="1">
        <v>12751993</v>
      </c>
    </row>
    <row r="35" spans="1:28" x14ac:dyDescent="0.25">
      <c r="A35">
        <v>2003</v>
      </c>
      <c r="B35">
        <v>5250</v>
      </c>
      <c r="C35">
        <f t="shared" si="3"/>
        <v>8666.1399285477655</v>
      </c>
      <c r="D35">
        <f t="shared" si="4"/>
        <v>12288.680954731943</v>
      </c>
      <c r="E35">
        <f t="shared" si="0"/>
        <v>1.0057026724553517</v>
      </c>
      <c r="F35">
        <f t="shared" si="1"/>
        <v>1.4260973604191647</v>
      </c>
      <c r="G35">
        <v>7723.1083333333327</v>
      </c>
      <c r="H35">
        <v>6608</v>
      </c>
      <c r="I35">
        <v>8617</v>
      </c>
      <c r="J35">
        <f t="shared" si="5"/>
        <v>0.60580605013145361</v>
      </c>
      <c r="K35">
        <f t="shared" si="23"/>
        <v>0.70521319256894999</v>
      </c>
      <c r="L35">
        <v>4881634</v>
      </c>
      <c r="M35">
        <f t="shared" si="17"/>
        <v>107196</v>
      </c>
      <c r="N35">
        <v>0</v>
      </c>
      <c r="O35">
        <v>107196</v>
      </c>
      <c r="P35">
        <v>0</v>
      </c>
      <c r="Q35">
        <f t="shared" si="18"/>
        <v>17125</v>
      </c>
      <c r="R35" s="2">
        <v>33729.110334000005</v>
      </c>
      <c r="S35">
        <v>1</v>
      </c>
      <c r="T35" t="s">
        <v>19</v>
      </c>
      <c r="U35">
        <v>37.799999999999997</v>
      </c>
      <c r="V35" s="1">
        <v>16911481</v>
      </c>
      <c r="W35" s="1">
        <v>12858698</v>
      </c>
    </row>
    <row r="36" spans="1:28" x14ac:dyDescent="0.25">
      <c r="A36">
        <v>2004</v>
      </c>
      <c r="B36">
        <v>5250</v>
      </c>
      <c r="C36">
        <f t="shared" si="3"/>
        <v>8149.549983764914</v>
      </c>
      <c r="D36">
        <f t="shared" si="4"/>
        <v>11044.737272806509</v>
      </c>
      <c r="E36">
        <f t="shared" si="0"/>
        <v>0.90389862286656097</v>
      </c>
      <c r="F36">
        <f t="shared" si="1"/>
        <v>1.2250152254665605</v>
      </c>
      <c r="G36">
        <v>8212.6666666666679</v>
      </c>
      <c r="H36">
        <v>7122</v>
      </c>
      <c r="I36">
        <v>9016</v>
      </c>
      <c r="J36">
        <f t="shared" si="5"/>
        <v>0.64420735015537811</v>
      </c>
      <c r="K36">
        <f t="shared" si="23"/>
        <v>0.73786725591292246</v>
      </c>
      <c r="L36">
        <v>5049099</v>
      </c>
      <c r="M36">
        <f t="shared" si="17"/>
        <v>139147</v>
      </c>
      <c r="N36">
        <f>0+72+110</f>
        <v>182</v>
      </c>
      <c r="O36">
        <v>138965</v>
      </c>
      <c r="P36">
        <v>0</v>
      </c>
      <c r="Q36">
        <f t="shared" si="18"/>
        <v>17125</v>
      </c>
      <c r="R36" s="2">
        <v>37174.845230999999</v>
      </c>
      <c r="S36">
        <v>1</v>
      </c>
      <c r="T36" t="s">
        <v>19</v>
      </c>
      <c r="U36">
        <v>38</v>
      </c>
      <c r="V36" s="1">
        <v>17272044</v>
      </c>
      <c r="W36" s="1">
        <v>12980112</v>
      </c>
    </row>
    <row r="37" spans="1:28" x14ac:dyDescent="0.25">
      <c r="A37">
        <v>2005</v>
      </c>
      <c r="B37">
        <v>5250</v>
      </c>
      <c r="C37">
        <f t="shared" si="3"/>
        <v>7651.5968088592826</v>
      </c>
      <c r="D37">
        <f t="shared" si="4"/>
        <v>10086.833682970286</v>
      </c>
      <c r="E37">
        <f t="shared" si="0"/>
        <v>0.82550402512237375</v>
      </c>
      <c r="F37">
        <f t="shared" si="1"/>
        <v>1.08823321641712</v>
      </c>
      <c r="G37">
        <v>8747.1333333333332</v>
      </c>
      <c r="H37">
        <v>7601</v>
      </c>
      <c r="I37">
        <v>9269</v>
      </c>
      <c r="J37">
        <f t="shared" si="5"/>
        <v>0.68613129143466745</v>
      </c>
      <c r="K37">
        <f t="shared" si="23"/>
        <v>0.75857271462476472</v>
      </c>
      <c r="L37">
        <v>5388951</v>
      </c>
      <c r="M37">
        <f t="shared" si="17"/>
        <v>124437</v>
      </c>
      <c r="N37">
        <f>0+275+63</f>
        <v>338</v>
      </c>
      <c r="O37">
        <v>124099</v>
      </c>
      <c r="P37">
        <v>0</v>
      </c>
      <c r="Q37">
        <f t="shared" si="18"/>
        <v>17125</v>
      </c>
      <c r="R37" s="2">
        <v>39261.861787000002</v>
      </c>
      <c r="S37">
        <v>1</v>
      </c>
      <c r="T37" t="s">
        <v>19</v>
      </c>
      <c r="U37">
        <v>38.9</v>
      </c>
      <c r="V37" s="1">
        <v>17487475</v>
      </c>
      <c r="W37" s="1">
        <v>13021834</v>
      </c>
      <c r="AA37" s="1">
        <f t="shared" ref="AA37" si="24">AVERAGE(W37:W41)</f>
        <v>13695941.6</v>
      </c>
      <c r="AB37">
        <f t="shared" ref="AB37" si="25">AA37-AA32</f>
        <v>1180592.5999999996</v>
      </c>
    </row>
    <row r="38" spans="1:28" x14ac:dyDescent="0.25">
      <c r="A38">
        <v>2006</v>
      </c>
      <c r="B38">
        <v>5250</v>
      </c>
      <c r="C38">
        <f t="shared" si="3"/>
        <v>7227.5386459475076</v>
      </c>
      <c r="D38">
        <f t="shared" si="4"/>
        <v>9181.1305452575725</v>
      </c>
      <c r="E38">
        <f t="shared" si="0"/>
        <v>0.75138149973464052</v>
      </c>
      <c r="F38">
        <f t="shared" si="1"/>
        <v>0.95447869271832542</v>
      </c>
      <c r="G38">
        <v>9260.3499999999985</v>
      </c>
      <c r="H38">
        <v>8092</v>
      </c>
      <c r="I38">
        <v>9619</v>
      </c>
      <c r="J38">
        <f t="shared" si="5"/>
        <v>0.72638836776662319</v>
      </c>
      <c r="K38">
        <f t="shared" si="23"/>
        <v>0.78721662983877572</v>
      </c>
      <c r="L38">
        <v>5836730</v>
      </c>
      <c r="M38">
        <f t="shared" si="17"/>
        <v>135869</v>
      </c>
      <c r="N38">
        <f>0+440+8</f>
        <v>448</v>
      </c>
      <c r="O38">
        <v>135421</v>
      </c>
      <c r="P38">
        <v>0</v>
      </c>
      <c r="Q38">
        <f t="shared" si="18"/>
        <v>17125</v>
      </c>
      <c r="R38" s="2">
        <v>39865.693807000003</v>
      </c>
      <c r="S38">
        <v>1</v>
      </c>
      <c r="T38" t="s">
        <v>19</v>
      </c>
      <c r="U38">
        <v>37.299999999999997</v>
      </c>
      <c r="V38" s="1">
        <v>17754230</v>
      </c>
      <c r="W38" s="1">
        <v>13175350</v>
      </c>
    </row>
    <row r="39" spans="1:28" x14ac:dyDescent="0.25">
      <c r="A39">
        <v>2007</v>
      </c>
      <c r="B39">
        <v>5250</v>
      </c>
      <c r="C39">
        <f t="shared" si="3"/>
        <v>6895.3850155953396</v>
      </c>
      <c r="D39">
        <f t="shared" si="4"/>
        <v>8664.614305384559</v>
      </c>
      <c r="E39">
        <f t="shared" si="0"/>
        <v>0.70910993578726245</v>
      </c>
      <c r="F39">
        <f t="shared" si="1"/>
        <v>0.8910545357244507</v>
      </c>
      <c r="G39">
        <v>9706.4249999999993</v>
      </c>
      <c r="H39">
        <v>8483</v>
      </c>
      <c r="I39">
        <v>9724</v>
      </c>
      <c r="J39">
        <f t="shared" si="5"/>
        <v>0.76137880453753326</v>
      </c>
      <c r="K39">
        <f t="shared" si="23"/>
        <v>0.79580980440297899</v>
      </c>
      <c r="L39">
        <v>6444285</v>
      </c>
      <c r="M39">
        <f t="shared" si="17"/>
        <v>154718</v>
      </c>
      <c r="N39">
        <f>0+639+26</f>
        <v>665</v>
      </c>
      <c r="O39">
        <v>154053</v>
      </c>
      <c r="P39">
        <v>0</v>
      </c>
      <c r="Q39">
        <f>3500+4500+5500+5500</f>
        <v>19000</v>
      </c>
      <c r="R39" s="2">
        <v>43820.560598000004</v>
      </c>
      <c r="S39">
        <v>1</v>
      </c>
      <c r="T39" t="s">
        <v>19</v>
      </c>
      <c r="U39">
        <v>38.799999999999997</v>
      </c>
      <c r="V39" s="1">
        <v>18258138</v>
      </c>
      <c r="W39" s="1">
        <v>13500894</v>
      </c>
    </row>
    <row r="40" spans="1:28" x14ac:dyDescent="0.25">
      <c r="A40">
        <v>2008</v>
      </c>
      <c r="B40">
        <v>5250</v>
      </c>
      <c r="C40">
        <f t="shared" si="3"/>
        <v>6708.8313174512996</v>
      </c>
      <c r="D40">
        <f t="shared" si="4"/>
        <v>8155.1143919555743</v>
      </c>
      <c r="E40">
        <f t="shared" si="0"/>
        <v>0.66741258629638878</v>
      </c>
      <c r="F40">
        <f t="shared" si="1"/>
        <v>0.81129271706681005</v>
      </c>
      <c r="G40">
        <v>9976.3333333333339</v>
      </c>
      <c r="H40">
        <v>8893</v>
      </c>
      <c r="I40">
        <v>10052</v>
      </c>
      <c r="J40">
        <f t="shared" si="5"/>
        <v>0.78255060405878363</v>
      </c>
      <c r="K40">
        <f t="shared" si="23"/>
        <v>0.82265324494639491</v>
      </c>
      <c r="L40">
        <v>6603076</v>
      </c>
      <c r="M40">
        <f t="shared" si="17"/>
        <v>130357</v>
      </c>
      <c r="N40">
        <f>0+719+174</f>
        <v>893</v>
      </c>
      <c r="O40">
        <v>129464</v>
      </c>
      <c r="P40">
        <v>0</v>
      </c>
      <c r="Q40">
        <f t="shared" ref="Q40:Q49" si="26">3500+4500+5500+5500</f>
        <v>19000</v>
      </c>
      <c r="R40" s="2">
        <v>57913.02765051715</v>
      </c>
      <c r="S40">
        <v>1</v>
      </c>
      <c r="T40" t="s">
        <v>19</v>
      </c>
      <c r="U40">
        <v>39.6</v>
      </c>
      <c r="V40" s="1">
        <v>19081686</v>
      </c>
      <c r="W40" s="1">
        <v>13970862</v>
      </c>
    </row>
    <row r="41" spans="1:28" x14ac:dyDescent="0.25">
      <c r="A41">
        <v>2009</v>
      </c>
      <c r="B41">
        <v>5250</v>
      </c>
      <c r="C41">
        <f t="shared" si="3"/>
        <v>6800.2676402528905</v>
      </c>
      <c r="D41">
        <f t="shared" si="4"/>
        <v>8124.8137573335362</v>
      </c>
      <c r="E41">
        <f t="shared" si="0"/>
        <v>0.66493278969911906</v>
      </c>
      <c r="F41">
        <f t="shared" si="1"/>
        <v>0.79444741931490526</v>
      </c>
      <c r="G41">
        <v>9842.1916666666657</v>
      </c>
      <c r="H41">
        <v>9135</v>
      </c>
      <c r="I41">
        <v>10227</v>
      </c>
      <c r="J41">
        <f t="shared" si="5"/>
        <v>0.77202843736967408</v>
      </c>
      <c r="K41">
        <f t="shared" si="23"/>
        <v>0.83697520255340041</v>
      </c>
      <c r="L41">
        <v>5804182</v>
      </c>
      <c r="M41">
        <f>N41+O41</f>
        <v>111116</v>
      </c>
      <c r="N41">
        <f>0+621+128</f>
        <v>749</v>
      </c>
      <c r="O41">
        <v>110367</v>
      </c>
      <c r="P41">
        <v>0</v>
      </c>
      <c r="Q41">
        <f t="shared" si="26"/>
        <v>19000</v>
      </c>
      <c r="R41" s="2">
        <v>67681.483983686572</v>
      </c>
      <c r="S41">
        <v>1</v>
      </c>
      <c r="T41" t="s">
        <v>20</v>
      </c>
      <c r="U41">
        <v>41.3</v>
      </c>
      <c r="V41" s="1">
        <v>20313594</v>
      </c>
      <c r="W41" s="1">
        <v>14810768</v>
      </c>
    </row>
    <row r="42" spans="1:28" x14ac:dyDescent="0.25">
      <c r="A42">
        <v>2010</v>
      </c>
      <c r="B42">
        <v>5250</v>
      </c>
      <c r="C42">
        <f t="shared" si="3"/>
        <v>6570.8347855112715</v>
      </c>
      <c r="D42">
        <f t="shared" si="4"/>
        <v>7640.0257154974051</v>
      </c>
      <c r="E42">
        <f t="shared" si="0"/>
        <v>0.62525785379306043</v>
      </c>
      <c r="F42">
        <f t="shared" si="1"/>
        <v>0.72699835526666712</v>
      </c>
      <c r="G42">
        <v>10185.85</v>
      </c>
      <c r="H42">
        <v>9575</v>
      </c>
      <c r="I42">
        <v>10509</v>
      </c>
      <c r="J42">
        <f t="shared" si="5"/>
        <v>0.79898523876696459</v>
      </c>
      <c r="K42">
        <f t="shared" si="23"/>
        <v>0.86005401424011785</v>
      </c>
      <c r="L42">
        <v>6422751</v>
      </c>
      <c r="M42">
        <f>N42+O42</f>
        <v>117914</v>
      </c>
      <c r="N42">
        <f>0+419+86</f>
        <v>505</v>
      </c>
      <c r="O42">
        <v>117409</v>
      </c>
      <c r="P42">
        <v>0</v>
      </c>
      <c r="Q42">
        <f t="shared" si="26"/>
        <v>19000</v>
      </c>
      <c r="R42" s="2">
        <v>70899.286510563674</v>
      </c>
      <c r="S42">
        <v>1</v>
      </c>
      <c r="T42" t="s">
        <v>20</v>
      </c>
      <c r="U42">
        <v>41.2</v>
      </c>
      <c r="V42" s="1">
        <v>21019438</v>
      </c>
      <c r="W42" s="1">
        <v>15142171</v>
      </c>
      <c r="AA42" s="1">
        <f t="shared" ref="AA42" si="27">AVERAGE(W42:W46)</f>
        <v>14908929.800000001</v>
      </c>
      <c r="AB42">
        <f t="shared" ref="AB42" si="28">AA42-AA37</f>
        <v>1212988.2000000011</v>
      </c>
    </row>
    <row r="43" spans="1:28" x14ac:dyDescent="0.25">
      <c r="A43">
        <v>2011</v>
      </c>
      <c r="B43">
        <v>5250</v>
      </c>
      <c r="C43">
        <f t="shared" si="3"/>
        <v>6289.7050358867109</v>
      </c>
      <c r="D43">
        <f t="shared" si="4"/>
        <v>7080.6988975031991</v>
      </c>
      <c r="E43">
        <f t="shared" si="0"/>
        <v>0.57948268250292156</v>
      </c>
      <c r="F43">
        <f t="shared" si="1"/>
        <v>0.65235847590779428</v>
      </c>
      <c r="G43">
        <v>10641.125000000002</v>
      </c>
      <c r="H43">
        <v>10179</v>
      </c>
      <c r="I43">
        <v>10854</v>
      </c>
      <c r="J43">
        <f t="shared" si="5"/>
        <v>0.83469733000919089</v>
      </c>
      <c r="K43">
        <f t="shared" si="23"/>
        <v>0.88828873066535718</v>
      </c>
      <c r="L43">
        <v>7507939</v>
      </c>
      <c r="M43">
        <f>N43+O43</f>
        <v>129559</v>
      </c>
      <c r="N43">
        <f>0+418+7</f>
        <v>425</v>
      </c>
      <c r="O43">
        <v>129134</v>
      </c>
      <c r="P43">
        <v>0</v>
      </c>
      <c r="Q43">
        <f t="shared" si="26"/>
        <v>19000</v>
      </c>
      <c r="R43" s="2">
        <v>71294.597505559141</v>
      </c>
      <c r="S43">
        <v>1</v>
      </c>
      <c r="T43" t="s">
        <v>20</v>
      </c>
      <c r="U43">
        <v>42</v>
      </c>
      <c r="V43" s="1">
        <v>21010590</v>
      </c>
      <c r="W43" s="1">
        <v>15116303</v>
      </c>
    </row>
    <row r="44" spans="1:28" x14ac:dyDescent="0.25">
      <c r="A44">
        <v>2012</v>
      </c>
      <c r="B44">
        <v>5250</v>
      </c>
      <c r="C44">
        <f t="shared" si="3"/>
        <v>6080.7305921553198</v>
      </c>
      <c r="D44">
        <f t="shared" si="4"/>
        <v>6632.1920115634966</v>
      </c>
      <c r="E44">
        <f t="shared" si="0"/>
        <v>0.54277698760647319</v>
      </c>
      <c r="F44">
        <f t="shared" si="1"/>
        <v>0.59200142922105659</v>
      </c>
      <c r="G44">
        <v>11006.825000000003</v>
      </c>
      <c r="H44">
        <v>10681</v>
      </c>
      <c r="I44">
        <v>11203</v>
      </c>
      <c r="J44">
        <f t="shared" si="5"/>
        <v>0.86338309524400969</v>
      </c>
      <c r="K44">
        <f t="shared" si="23"/>
        <v>0.91685080612161385</v>
      </c>
      <c r="L44">
        <v>8927090</v>
      </c>
      <c r="M44">
        <f>N44+O44</f>
        <v>135994</v>
      </c>
      <c r="N44">
        <f>0+461+3</f>
        <v>464</v>
      </c>
      <c r="O44">
        <v>135530</v>
      </c>
      <c r="P44">
        <v>0</v>
      </c>
      <c r="Q44">
        <f t="shared" si="26"/>
        <v>19000</v>
      </c>
      <c r="R44" s="2">
        <v>67937.063653967853</v>
      </c>
      <c r="S44">
        <v>1</v>
      </c>
      <c r="T44" t="s">
        <v>20</v>
      </c>
      <c r="U44">
        <v>41</v>
      </c>
      <c r="V44" s="1">
        <v>20644478</v>
      </c>
      <c r="W44" s="1">
        <v>14884667</v>
      </c>
    </row>
    <row r="45" spans="1:28" x14ac:dyDescent="0.25">
      <c r="A45">
        <v>2013</v>
      </c>
      <c r="B45">
        <v>5250</v>
      </c>
      <c r="C45">
        <f t="shared" si="3"/>
        <v>5913.9661311985292</v>
      </c>
      <c r="D45">
        <f t="shared" si="4"/>
        <v>6319.4361309239021</v>
      </c>
      <c r="E45">
        <f t="shared" si="0"/>
        <v>0.51718112209869083</v>
      </c>
      <c r="F45">
        <f t="shared" si="1"/>
        <v>0.55263980156745973</v>
      </c>
      <c r="G45">
        <v>11317.199999999999</v>
      </c>
      <c r="H45">
        <v>11073</v>
      </c>
      <c r="I45">
        <v>11435</v>
      </c>
      <c r="J45">
        <f t="shared" si="5"/>
        <v>0.88772912856300557</v>
      </c>
      <c r="K45">
        <f t="shared" si="23"/>
        <v>0.93583762992061548</v>
      </c>
      <c r="L45">
        <v>9164349</v>
      </c>
      <c r="M45">
        <f>N45+O45</f>
        <v>153794</v>
      </c>
      <c r="N45">
        <f>0+571+0</f>
        <v>571</v>
      </c>
      <c r="O45">
        <v>153223</v>
      </c>
      <c r="P45">
        <v>0</v>
      </c>
      <c r="Q45">
        <f t="shared" si="26"/>
        <v>19000</v>
      </c>
      <c r="R45" s="2">
        <v>65652.303782821924</v>
      </c>
      <c r="S45">
        <v>1</v>
      </c>
      <c r="T45" t="s">
        <v>20</v>
      </c>
      <c r="U45">
        <v>39.9</v>
      </c>
      <c r="V45" s="1">
        <v>20376677</v>
      </c>
      <c r="W45" s="1">
        <v>14746848</v>
      </c>
    </row>
    <row r="46" spans="1:28" x14ac:dyDescent="0.25">
      <c r="A46">
        <v>2014</v>
      </c>
      <c r="B46">
        <v>5250</v>
      </c>
      <c r="C46">
        <f t="shared" si="3"/>
        <v>5661.0803324099716</v>
      </c>
      <c r="D46">
        <f t="shared" si="4"/>
        <v>5873.0464070060661</v>
      </c>
      <c r="E46">
        <f t="shared" si="0"/>
        <v>0.48064869522923853</v>
      </c>
      <c r="F46">
        <f t="shared" si="1"/>
        <v>0.49864547520852998</v>
      </c>
      <c r="G46">
        <v>11822.75</v>
      </c>
      <c r="H46">
        <v>11487</v>
      </c>
      <c r="I46">
        <v>11778</v>
      </c>
      <c r="J46">
        <f t="shared" si="5"/>
        <v>0.92738482616886464</v>
      </c>
      <c r="K46">
        <f t="shared" si="23"/>
        <v>0.96390866683034615</v>
      </c>
      <c r="L46">
        <v>9932480</v>
      </c>
      <c r="M46">
        <f>N46+O46</f>
        <v>162239</v>
      </c>
      <c r="N46">
        <f>870+0</f>
        <v>870</v>
      </c>
      <c r="O46">
        <v>161369</v>
      </c>
      <c r="P46">
        <v>0</v>
      </c>
      <c r="Q46">
        <f t="shared" si="26"/>
        <v>19000</v>
      </c>
      <c r="R46" s="2">
        <v>62423.127847651929</v>
      </c>
      <c r="S46">
        <v>1</v>
      </c>
      <c r="T46" t="s">
        <v>20</v>
      </c>
      <c r="U46">
        <v>40</v>
      </c>
      <c r="V46" s="1">
        <v>20209092</v>
      </c>
      <c r="W46" s="1">
        <v>14654660</v>
      </c>
    </row>
    <row r="47" spans="1:28" x14ac:dyDescent="0.25">
      <c r="A47">
        <v>2015</v>
      </c>
      <c r="B47">
        <v>5250</v>
      </c>
      <c r="C47">
        <f t="shared" si="3"/>
        <v>5448.3913377061317</v>
      </c>
      <c r="D47">
        <f t="shared" si="4"/>
        <v>5511.0839201515919</v>
      </c>
      <c r="E47">
        <f t="shared" si="0"/>
        <v>0.45102577298891816</v>
      </c>
      <c r="F47">
        <f t="shared" si="1"/>
        <v>0.45621555630393973</v>
      </c>
      <c r="G47">
        <v>12284.275</v>
      </c>
      <c r="H47">
        <v>11862</v>
      </c>
      <c r="I47">
        <v>12080</v>
      </c>
      <c r="J47">
        <f t="shared" si="5"/>
        <v>0.96358717180736542</v>
      </c>
      <c r="K47">
        <f t="shared" si="23"/>
        <v>0.98862427367214989</v>
      </c>
      <c r="L47">
        <v>10891745</v>
      </c>
      <c r="M47">
        <f t="shared" si="17"/>
        <v>173799</v>
      </c>
      <c r="N47">
        <f>1051+0</f>
        <v>1051</v>
      </c>
      <c r="O47">
        <v>172748</v>
      </c>
      <c r="P47">
        <v>0</v>
      </c>
      <c r="Q47">
        <f t="shared" si="26"/>
        <v>19000</v>
      </c>
      <c r="R47" s="2">
        <v>59815.726707200003</v>
      </c>
      <c r="S47">
        <v>1</v>
      </c>
      <c r="T47" t="s">
        <v>20</v>
      </c>
      <c r="U47">
        <v>40.5</v>
      </c>
      <c r="V47" s="1">
        <v>19988204</v>
      </c>
      <c r="W47" s="1">
        <v>14572843</v>
      </c>
      <c r="AA47" s="1">
        <f t="shared" ref="AA47" si="29">AVERAGE(W47:W51)</f>
        <v>14572946</v>
      </c>
      <c r="AB47">
        <f t="shared" ref="AB47" si="30">AA47-AA42</f>
        <v>-335983.80000000075</v>
      </c>
    </row>
    <row r="48" spans="1:28" x14ac:dyDescent="0.25">
      <c r="A48">
        <v>2016</v>
      </c>
      <c r="B48">
        <v>5250</v>
      </c>
      <c r="C48">
        <f t="shared" si="3"/>
        <v>5250</v>
      </c>
      <c r="D48">
        <f t="shared" si="4"/>
        <v>5250</v>
      </c>
      <c r="E48">
        <f t="shared" si="0"/>
        <v>0.42965872821016449</v>
      </c>
      <c r="F48">
        <f>D48/I48</f>
        <v>0.42965872821016449</v>
      </c>
      <c r="G48">
        <v>12748.483333333332</v>
      </c>
      <c r="H48">
        <v>12219</v>
      </c>
      <c r="I48">
        <v>12219</v>
      </c>
      <c r="J48">
        <f t="shared" si="5"/>
        <v>1</v>
      </c>
      <c r="K48">
        <f t="shared" si="23"/>
        <v>1</v>
      </c>
      <c r="L48">
        <v>10381491</v>
      </c>
      <c r="M48">
        <f t="shared" si="17"/>
        <v>181351</v>
      </c>
      <c r="N48">
        <f>1294+0</f>
        <v>1294</v>
      </c>
      <c r="O48">
        <v>180057</v>
      </c>
      <c r="P48">
        <v>0</v>
      </c>
      <c r="Q48">
        <f t="shared" si="26"/>
        <v>19000</v>
      </c>
      <c r="R48" s="2">
        <v>57805.074495200002</v>
      </c>
      <c r="S48">
        <v>1</v>
      </c>
      <c r="T48" t="s">
        <v>20</v>
      </c>
      <c r="U48">
        <v>41.2</v>
      </c>
      <c r="V48" s="1">
        <v>19846904</v>
      </c>
      <c r="W48" s="1">
        <v>14585840</v>
      </c>
    </row>
    <row r="49" spans="1:23" x14ac:dyDescent="0.25">
      <c r="A49">
        <v>2017</v>
      </c>
      <c r="B49">
        <v>5250</v>
      </c>
      <c r="G49">
        <v>13998.65</v>
      </c>
      <c r="L49">
        <v>9681913</v>
      </c>
      <c r="M49">
        <f t="shared" si="17"/>
        <v>180440</v>
      </c>
      <c r="N49">
        <f>1391+0</f>
        <v>1391</v>
      </c>
      <c r="O49">
        <v>179049</v>
      </c>
      <c r="P49">
        <v>0</v>
      </c>
      <c r="Q49">
        <f t="shared" si="26"/>
        <v>19000</v>
      </c>
      <c r="R49" s="2">
        <v>55808.355549400003</v>
      </c>
      <c r="S49">
        <v>1</v>
      </c>
      <c r="T49" t="s">
        <v>20</v>
      </c>
      <c r="V49" s="1">
        <v>19765598</v>
      </c>
      <c r="W49">
        <v>14560155</v>
      </c>
    </row>
    <row r="50" spans="1:23" x14ac:dyDescent="0.25">
      <c r="A50">
        <v>2018</v>
      </c>
      <c r="B50">
        <v>5250</v>
      </c>
      <c r="L50">
        <v>9028026</v>
      </c>
      <c r="M50">
        <f t="shared" si="17"/>
        <v>181158</v>
      </c>
      <c r="N50">
        <v>1498</v>
      </c>
      <c r="O50">
        <v>179660</v>
      </c>
      <c r="P50">
        <v>0</v>
      </c>
      <c r="S50">
        <v>1</v>
      </c>
      <c r="T50" t="s">
        <v>21</v>
      </c>
    </row>
    <row r="51" spans="1:23" x14ac:dyDescent="0.25">
      <c r="A51">
        <v>2019</v>
      </c>
      <c r="B51">
        <v>5250</v>
      </c>
      <c r="L51">
        <v>8742068</v>
      </c>
      <c r="M51">
        <f t="shared" si="17"/>
        <v>189847</v>
      </c>
      <c r="N51">
        <v>1724</v>
      </c>
      <c r="O51">
        <v>188123</v>
      </c>
      <c r="P51">
        <v>0</v>
      </c>
      <c r="S51">
        <v>1</v>
      </c>
      <c r="T51" t="s">
        <v>21</v>
      </c>
    </row>
    <row r="52" spans="1:23" x14ac:dyDescent="0.25">
      <c r="A52">
        <v>2020</v>
      </c>
      <c r="B52">
        <v>5250</v>
      </c>
      <c r="S52">
        <v>1</v>
      </c>
      <c r="T5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2020-03-28T20:23:32Z</dcterms:modified>
</cp:coreProperties>
</file>