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0530" windowHeight="4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O18" i="1"/>
  <c r="EU20"/>
  <c r="EW18"/>
  <c r="EU18"/>
  <c r="EC25"/>
  <c r="ED25"/>
  <c r="EE25"/>
  <c r="EF25"/>
  <c r="EG25"/>
  <c r="EH25"/>
  <c r="EI25"/>
  <c r="EJ25"/>
  <c r="EK25"/>
  <c r="EM25"/>
  <c r="EN25"/>
  <c r="EI18"/>
  <c r="BC8"/>
  <c r="BC7"/>
  <c r="BC6"/>
  <c r="BC5"/>
  <c r="BC4"/>
  <c r="BC3"/>
  <c r="BA10"/>
  <c r="AZ4"/>
  <c r="AZ5"/>
  <c r="AZ6"/>
  <c r="AZ7"/>
  <c r="AZ8"/>
  <c r="AZ3"/>
  <c r="AY8"/>
  <c r="AY7"/>
  <c r="AY6"/>
  <c r="AY5"/>
  <c r="AY4"/>
  <c r="AY3"/>
  <c r="AX11"/>
  <c r="AX4"/>
  <c r="AX5"/>
  <c r="AX6"/>
  <c r="AX7"/>
  <c r="AX8"/>
  <c r="AX3"/>
  <c r="AX10"/>
  <c r="AW10"/>
  <c r="AW8"/>
  <c r="AW7"/>
  <c r="AW6"/>
  <c r="AW5"/>
  <c r="AW4"/>
  <c r="AW3"/>
  <c r="DU16"/>
  <c r="G33"/>
  <c r="I33"/>
  <c r="J33" s="1"/>
  <c r="J34" s="1"/>
  <c r="F33"/>
  <c r="DY25"/>
  <c r="DZ25"/>
  <c r="EA25"/>
  <c r="EB25"/>
  <c r="DR25"/>
  <c r="DS25"/>
  <c r="DT25"/>
  <c r="DU25"/>
  <c r="DX25"/>
  <c r="DX18"/>
  <c r="DI25"/>
  <c r="DJ25"/>
  <c r="DK25"/>
  <c r="DL25"/>
  <c r="DM25"/>
  <c r="DO25"/>
  <c r="DP25"/>
  <c r="DQ25"/>
  <c r="CY25"/>
  <c r="CZ25"/>
  <c r="DA25"/>
  <c r="DB25"/>
  <c r="DC25"/>
  <c r="DD25"/>
  <c r="DE25"/>
  <c r="DG25"/>
  <c r="DH25"/>
  <c r="DH18"/>
  <c r="AR4"/>
  <c r="AR5"/>
  <c r="AR6"/>
  <c r="AR7"/>
  <c r="AR8"/>
  <c r="AR3"/>
  <c r="AP10"/>
  <c r="AM4"/>
  <c r="AM5"/>
  <c r="AM6"/>
  <c r="AM7"/>
  <c r="AM8"/>
  <c r="AM3"/>
  <c r="AI8"/>
  <c r="AI7"/>
  <c r="AI6"/>
  <c r="AI4"/>
  <c r="CM25"/>
  <c r="CN25"/>
  <c r="CP25"/>
  <c r="CQ25"/>
  <c r="CR25"/>
  <c r="CS25"/>
  <c r="CT25"/>
  <c r="CU25"/>
  <c r="CV25"/>
  <c r="CW25"/>
  <c r="CO16"/>
  <c r="CO25" s="1"/>
  <c r="CK25"/>
  <c r="CL25"/>
  <c r="BH25"/>
  <c r="BI25"/>
  <c r="BJ25"/>
  <c r="BK25"/>
  <c r="BL25"/>
  <c r="BM25"/>
  <c r="BN25"/>
  <c r="BO25"/>
  <c r="BP25"/>
  <c r="BQ25"/>
  <c r="BS25"/>
  <c r="BT25"/>
  <c r="BU25"/>
  <c r="BV25"/>
  <c r="BW25"/>
  <c r="BX25"/>
  <c r="BY25"/>
  <c r="CA25"/>
  <c r="CB25"/>
  <c r="CC25"/>
  <c r="CD25"/>
  <c r="CE25"/>
  <c r="CF25"/>
  <c r="CH25"/>
  <c r="CI25"/>
  <c r="CJ25"/>
  <c r="AF10"/>
  <c r="AC11"/>
  <c r="AD8" s="1"/>
  <c r="BD25"/>
  <c r="BE25"/>
  <c r="BG25"/>
  <c r="BF18"/>
  <c r="BF25" s="1"/>
  <c r="AA10"/>
  <c r="V8"/>
  <c r="V7"/>
  <c r="V6"/>
  <c r="V5"/>
  <c r="V4"/>
  <c r="AT25"/>
  <c r="AU25"/>
  <c r="AV25"/>
  <c r="AW25"/>
  <c r="AX25"/>
  <c r="AZ25"/>
  <c r="BA25"/>
  <c r="BC16"/>
  <c r="BC25" s="1"/>
  <c r="AY16"/>
  <c r="AY25" s="1"/>
  <c r="AS16"/>
  <c r="AS25" s="1"/>
  <c r="S8"/>
  <c r="S7"/>
  <c r="AR25"/>
  <c r="AP25"/>
  <c r="AQ25"/>
  <c r="AG25"/>
  <c r="AH25"/>
  <c r="AI25"/>
  <c r="AJ25"/>
  <c r="AK25"/>
  <c r="AL25"/>
  <c r="AM25"/>
  <c r="AN25"/>
  <c r="AO25"/>
  <c r="AF25"/>
  <c r="AE18"/>
  <c r="S5" s="1"/>
  <c r="E30"/>
  <c r="F30"/>
  <c r="G30"/>
  <c r="C30"/>
  <c r="R1"/>
  <c r="M4"/>
  <c r="M7"/>
  <c r="N7" s="1"/>
  <c r="N4"/>
  <c r="N6"/>
  <c r="N8"/>
  <c r="N3"/>
  <c r="M5"/>
  <c r="N5" s="1"/>
  <c r="Y25"/>
  <c r="Z25"/>
  <c r="AA25"/>
  <c r="AD16"/>
  <c r="S3" s="1"/>
  <c r="W19"/>
  <c r="S6" s="1"/>
  <c r="X6" s="1"/>
  <c r="AC6" s="1"/>
  <c r="X17"/>
  <c r="S4" s="1"/>
  <c r="A48"/>
  <c r="C48" s="1"/>
  <c r="L10"/>
  <c r="V25"/>
  <c r="I8"/>
  <c r="I7"/>
  <c r="I6"/>
  <c r="I5"/>
  <c r="I4"/>
  <c r="Q25"/>
  <c r="U25"/>
  <c r="O25"/>
  <c r="P25"/>
  <c r="N25"/>
  <c r="L25"/>
  <c r="M25"/>
  <c r="K16"/>
  <c r="I3" s="1"/>
  <c r="I25"/>
  <c r="E25"/>
  <c r="F25"/>
  <c r="G25"/>
  <c r="H25"/>
  <c r="D25"/>
  <c r="C25"/>
  <c r="F10"/>
  <c r="C10"/>
  <c r="D8" s="1"/>
  <c r="E8" s="1"/>
  <c r="G8" s="1"/>
  <c r="I34" l="1"/>
  <c r="N28"/>
  <c r="N29" s="1"/>
  <c r="Q28"/>
  <c r="Q30" s="1"/>
  <c r="AD3"/>
  <c r="AI3"/>
  <c r="AI5"/>
  <c r="AD7"/>
  <c r="K8"/>
  <c r="X5"/>
  <c r="AC5" s="1"/>
  <c r="X7"/>
  <c r="AD5"/>
  <c r="AD4"/>
  <c r="AD6"/>
  <c r="AE6" s="1"/>
  <c r="X8"/>
  <c r="AC8" s="1"/>
  <c r="X25"/>
  <c r="AE25"/>
  <c r="N30"/>
  <c r="V3"/>
  <c r="X3" s="1"/>
  <c r="AC3" s="1"/>
  <c r="W25"/>
  <c r="H28" s="1"/>
  <c r="AD25"/>
  <c r="K28" s="1"/>
  <c r="X4"/>
  <c r="AC4" s="1"/>
  <c r="Q29"/>
  <c r="I10"/>
  <c r="J10" s="1"/>
  <c r="B28"/>
  <c r="K25"/>
  <c r="D28" s="1"/>
  <c r="D5"/>
  <c r="E5" s="1"/>
  <c r="G5" s="1"/>
  <c r="K5" s="1"/>
  <c r="D3"/>
  <c r="E3" s="1"/>
  <c r="G3" s="1"/>
  <c r="K3" s="1"/>
  <c r="D7"/>
  <c r="E7" s="1"/>
  <c r="G7" s="1"/>
  <c r="K7" s="1"/>
  <c r="D4"/>
  <c r="E4" s="1"/>
  <c r="G4" s="1"/>
  <c r="K4" s="1"/>
  <c r="D6"/>
  <c r="E6" s="1"/>
  <c r="G6" s="1"/>
  <c r="K6" s="1"/>
  <c r="F34" l="1"/>
  <c r="G34"/>
  <c r="AJ4"/>
  <c r="AK4" s="1"/>
  <c r="D33"/>
  <c r="AC7"/>
  <c r="AE7" s="1"/>
  <c r="AE5"/>
  <c r="AE4"/>
  <c r="AE3"/>
  <c r="AE8"/>
  <c r="K10"/>
  <c r="C11" s="1"/>
  <c r="H30"/>
  <c r="H29"/>
  <c r="D29"/>
  <c r="D30"/>
  <c r="X10"/>
  <c r="X11" s="1"/>
  <c r="B29"/>
  <c r="B33"/>
  <c r="B34" s="1"/>
  <c r="B30"/>
  <c r="K29"/>
  <c r="K30"/>
  <c r="D34"/>
  <c r="AJ3" l="1"/>
  <c r="AK3" s="1"/>
  <c r="AJ8"/>
  <c r="AK8" s="1"/>
  <c r="AJ6"/>
  <c r="AK6" s="1"/>
  <c r="AJ7"/>
  <c r="AK7" s="1"/>
  <c r="AJ5"/>
  <c r="AK5" s="1"/>
  <c r="AN8"/>
  <c r="AO8" s="1"/>
  <c r="AN6"/>
  <c r="AO6" s="1"/>
  <c r="AN4"/>
  <c r="AO4" s="1"/>
  <c r="AN7"/>
  <c r="AO7" s="1"/>
  <c r="AN5"/>
  <c r="AO5" s="1"/>
  <c r="AN3"/>
  <c r="AO3" s="1"/>
  <c r="Y7"/>
  <c r="Z7" s="1"/>
  <c r="Y5"/>
  <c r="Z5" s="1"/>
  <c r="Y3"/>
  <c r="Z3" s="1"/>
  <c r="Y8"/>
  <c r="Z8" s="1"/>
  <c r="Y6"/>
  <c r="Z6" s="1"/>
  <c r="Y4"/>
  <c r="Z4" s="1"/>
  <c r="AO10" l="1"/>
</calcChain>
</file>

<file path=xl/sharedStrings.xml><?xml version="1.0" encoding="utf-8"?>
<sst xmlns="http://schemas.openxmlformats.org/spreadsheetml/2006/main" count="63" uniqueCount="56">
  <si>
    <t>人物</t>
    <phoneticPr fontId="1" type="noConversion"/>
  </si>
  <si>
    <t>日期/花费</t>
    <phoneticPr fontId="1" type="noConversion"/>
  </si>
  <si>
    <t>毛书宇</t>
    <phoneticPr fontId="1" type="noConversion"/>
  </si>
  <si>
    <t>杨飞</t>
    <phoneticPr fontId="1" type="noConversion"/>
  </si>
  <si>
    <t>耿朋</t>
    <phoneticPr fontId="1" type="noConversion"/>
  </si>
  <si>
    <t>陈丽</t>
    <phoneticPr fontId="1" type="noConversion"/>
  </si>
  <si>
    <t>徐莹</t>
    <phoneticPr fontId="1" type="noConversion"/>
  </si>
  <si>
    <t>陈晶晶</t>
    <phoneticPr fontId="1" type="noConversion"/>
  </si>
  <si>
    <t>项目</t>
    <phoneticPr fontId="1" type="noConversion"/>
  </si>
  <si>
    <t>总结花费</t>
    <phoneticPr fontId="1" type="noConversion"/>
  </si>
  <si>
    <t>剩余</t>
    <phoneticPr fontId="1" type="noConversion"/>
  </si>
  <si>
    <t>平均花费</t>
    <phoneticPr fontId="1" type="noConversion"/>
  </si>
  <si>
    <t>补交（2011/7/6）</t>
    <phoneticPr fontId="1" type="noConversion"/>
  </si>
  <si>
    <t>个人每人每天花费</t>
    <phoneticPr fontId="1" type="noConversion"/>
  </si>
  <si>
    <t>杨飞</t>
    <phoneticPr fontId="1" type="noConversion"/>
  </si>
  <si>
    <t>总结/账上余额：</t>
    <phoneticPr fontId="1" type="noConversion"/>
  </si>
  <si>
    <t>人物     日期</t>
    <phoneticPr fontId="1" type="noConversion"/>
  </si>
  <si>
    <t>日消费小计</t>
    <phoneticPr fontId="1" type="noConversion"/>
  </si>
  <si>
    <t>周总计：</t>
    <phoneticPr fontId="1" type="noConversion"/>
  </si>
  <si>
    <t>日平均花费</t>
    <phoneticPr fontId="1" type="noConversion"/>
  </si>
  <si>
    <t>日期/花费</t>
  </si>
  <si>
    <t>平均花费</t>
    <phoneticPr fontId="1" type="noConversion"/>
  </si>
  <si>
    <t>补交</t>
    <phoneticPr fontId="1" type="noConversion"/>
  </si>
  <si>
    <t>人平均/周</t>
    <phoneticPr fontId="1" type="noConversion"/>
  </si>
  <si>
    <t>（电费250）</t>
    <phoneticPr fontId="1" type="noConversion"/>
  </si>
  <si>
    <t>(米120）</t>
    <phoneticPr fontId="1" type="noConversion"/>
  </si>
  <si>
    <t>（蛋糕）</t>
    <phoneticPr fontId="1" type="noConversion"/>
  </si>
  <si>
    <t>电费</t>
    <phoneticPr fontId="1" type="noConversion"/>
  </si>
  <si>
    <t>(meiqi)</t>
    <phoneticPr fontId="1" type="noConversion"/>
  </si>
  <si>
    <t>月总花费</t>
    <phoneticPr fontId="1" type="noConversion"/>
  </si>
  <si>
    <t>1-4周</t>
    <phoneticPr fontId="1" type="noConversion"/>
  </si>
  <si>
    <t>人平均/月</t>
    <phoneticPr fontId="1" type="noConversion"/>
  </si>
  <si>
    <t>(饺子牛奶)</t>
    <phoneticPr fontId="1" type="noConversion"/>
  </si>
  <si>
    <t>2011/7/31-2011/8/20</t>
    <phoneticPr fontId="1" type="noConversion"/>
  </si>
  <si>
    <t>8/21---8/27</t>
    <phoneticPr fontId="1" type="noConversion"/>
  </si>
  <si>
    <t>总计：</t>
    <phoneticPr fontId="1" type="noConversion"/>
  </si>
  <si>
    <t>5-8周</t>
    <phoneticPr fontId="1" type="noConversion"/>
  </si>
  <si>
    <t>7/31--8/27：</t>
    <phoneticPr fontId="1" type="noConversion"/>
  </si>
  <si>
    <t>个人平均</t>
    <phoneticPr fontId="1" type="noConversion"/>
  </si>
  <si>
    <t>平均：</t>
    <phoneticPr fontId="1" type="noConversion"/>
  </si>
  <si>
    <t>个人剩余</t>
    <phoneticPr fontId="1" type="noConversion"/>
  </si>
  <si>
    <t xml:space="preserve"> 四舍五入</t>
    <phoneticPr fontId="1" type="noConversion"/>
  </si>
  <si>
    <t>(这几周算)</t>
    <phoneticPr fontId="1" type="noConversion"/>
  </si>
  <si>
    <t>2011/8/28-10/1</t>
    <phoneticPr fontId="1" type="noConversion"/>
  </si>
  <si>
    <t>9-12周</t>
    <phoneticPr fontId="1" type="noConversion"/>
  </si>
  <si>
    <t>平均</t>
    <phoneticPr fontId="1" type="noConversion"/>
  </si>
  <si>
    <t>剩余</t>
    <phoneticPr fontId="1" type="noConversion"/>
  </si>
  <si>
    <t>多200</t>
    <phoneticPr fontId="1" type="noConversion"/>
  </si>
  <si>
    <t>(总结10月一）</t>
    <phoneticPr fontId="1" type="noConversion"/>
  </si>
  <si>
    <t xml:space="preserve"> </t>
    <phoneticPr fontId="1" type="noConversion"/>
  </si>
  <si>
    <t>13-16周</t>
    <phoneticPr fontId="1" type="noConversion"/>
  </si>
  <si>
    <t>10/2---10月29</t>
    <phoneticPr fontId="1" type="noConversion"/>
  </si>
  <si>
    <t>(直接-200）</t>
    <phoneticPr fontId="1" type="noConversion"/>
  </si>
  <si>
    <t>平均</t>
    <phoneticPr fontId="1" type="noConversion"/>
  </si>
  <si>
    <t>10/2到10/29剩余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</si>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</sst>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W48"/>
  <sheetViews>
    <sheetView tabSelected="1" topLeftCell="EM1" workbookViewId="0">
      <selection activeCell="EO19" sqref="EO19"/>
    </sheetView>
  </sheetViews>
  <sheetFormatPr defaultRowHeight="13.5"/>
  <cols>
    <col min="1" max="1" width="16.25" bestFit="1" customWidth="1"/>
    <col min="2" max="2" width="10.5" bestFit="1" customWidth="1"/>
    <col min="3" max="3" width="10.625" bestFit="1" customWidth="1"/>
    <col min="4" max="5" width="10.5" bestFit="1" customWidth="1"/>
    <col min="6" max="6" width="22.75" customWidth="1"/>
    <col min="7" max="9" width="10.5" bestFit="1" customWidth="1"/>
    <col min="10" max="10" width="9" bestFit="1" customWidth="1"/>
    <col min="11" max="17" width="10.5" bestFit="1" customWidth="1"/>
    <col min="18" max="18" width="12.75" bestFit="1" customWidth="1"/>
    <col min="19" max="19" width="18.125" customWidth="1"/>
    <col min="20" max="20" width="10.5" customWidth="1"/>
    <col min="21" max="21" width="10.5" bestFit="1" customWidth="1"/>
    <col min="22" max="22" width="12.75" bestFit="1" customWidth="1"/>
    <col min="24" max="24" width="13.75" bestFit="1" customWidth="1"/>
    <col min="25" max="27" width="9.5" bestFit="1" customWidth="1"/>
    <col min="33" max="34" width="10.5" bestFit="1" customWidth="1"/>
    <col min="35" max="35" width="16.125" bestFit="1" customWidth="1"/>
    <col min="36" max="36" width="10.5" bestFit="1" customWidth="1"/>
    <col min="37" max="38" width="10.5" customWidth="1"/>
    <col min="39" max="40" width="10.5" bestFit="1" customWidth="1"/>
    <col min="41" max="41" width="13.875" bestFit="1" customWidth="1"/>
    <col min="42" max="45" width="10.5" bestFit="1" customWidth="1"/>
    <col min="46" max="46" width="10.5" customWidth="1"/>
    <col min="47" max="48" width="10.5" bestFit="1" customWidth="1"/>
    <col min="49" max="49" width="14.875" bestFit="1" customWidth="1"/>
    <col min="50" max="51" width="10.5" bestFit="1" customWidth="1"/>
    <col min="52" max="52" width="13.875" bestFit="1" customWidth="1"/>
    <col min="53" max="53" width="16.75" bestFit="1" customWidth="1"/>
    <col min="54" max="54" width="10.5" customWidth="1"/>
    <col min="55" max="58" width="10.5" bestFit="1" customWidth="1"/>
    <col min="60" max="60" width="9.5" bestFit="1" customWidth="1"/>
    <col min="68" max="68" width="9.5" bestFit="1" customWidth="1"/>
    <col min="69" max="69" width="10.5" bestFit="1" customWidth="1"/>
    <col min="70" max="70" width="10.5" customWidth="1"/>
    <col min="71" max="77" width="10.5" bestFit="1" customWidth="1"/>
    <col min="78" max="78" width="10.5" customWidth="1"/>
    <col min="79" max="84" width="10.5" bestFit="1" customWidth="1"/>
    <col min="85" max="85" width="10.5" customWidth="1"/>
    <col min="86" max="93" width="10.5" bestFit="1" customWidth="1"/>
    <col min="94" max="94" width="10.5" customWidth="1"/>
    <col min="95" max="101" width="10.5" bestFit="1" customWidth="1"/>
    <col min="102" max="102" width="10.5" customWidth="1"/>
    <col min="103" max="103" width="10.5" bestFit="1" customWidth="1"/>
    <col min="104" max="109" width="11.625" bestFit="1" customWidth="1"/>
    <col min="110" max="110" width="11.625" customWidth="1"/>
    <col min="111" max="117" width="11.625" bestFit="1" customWidth="1"/>
    <col min="118" max="118" width="11.625" customWidth="1"/>
    <col min="119" max="125" width="11.625" bestFit="1" customWidth="1"/>
    <col min="126" max="127" width="11.625" customWidth="1"/>
    <col min="128" max="129" width="11.625" bestFit="1" customWidth="1"/>
    <col min="130" max="138" width="10.5" bestFit="1" customWidth="1"/>
    <col min="139" max="141" width="11.625" bestFit="1" customWidth="1"/>
    <col min="142" max="142" width="11.625" customWidth="1"/>
    <col min="143" max="149" width="11.625" bestFit="1" customWidth="1"/>
    <col min="150" max="150" width="11.625" customWidth="1"/>
    <col min="151" max="151" width="11.625" bestFit="1" customWidth="1"/>
    <col min="153" max="153" width="11.625" bestFit="1" customWidth="1"/>
  </cols>
  <sheetData>
    <row r="1" spans="1:153">
      <c r="A1" t="s">
        <v>0</v>
      </c>
      <c r="B1" t="s">
        <v>8</v>
      </c>
      <c r="C1" t="s">
        <v>1</v>
      </c>
      <c r="D1" t="s">
        <v>11</v>
      </c>
      <c r="E1" t="s">
        <v>10</v>
      </c>
      <c r="F1" t="s">
        <v>12</v>
      </c>
      <c r="G1" t="s">
        <v>10</v>
      </c>
      <c r="I1" s="1" t="s">
        <v>20</v>
      </c>
      <c r="J1" t="s">
        <v>21</v>
      </c>
      <c r="K1" t="s">
        <v>10</v>
      </c>
      <c r="M1" t="s">
        <v>22</v>
      </c>
      <c r="Q1" s="5">
        <v>40761</v>
      </c>
      <c r="R1">
        <f>857.8/6</f>
        <v>142.96666666666667</v>
      </c>
      <c r="X1" t="s">
        <v>37</v>
      </c>
      <c r="Y1" t="s">
        <v>38</v>
      </c>
      <c r="Z1" t="s">
        <v>40</v>
      </c>
      <c r="AR1" t="s">
        <v>48</v>
      </c>
      <c r="AW1" t="s">
        <v>51</v>
      </c>
      <c r="AX1" t="s">
        <v>52</v>
      </c>
      <c r="BA1" t="s">
        <v>54</v>
      </c>
      <c r="BC1" t="s">
        <v>55</v>
      </c>
    </row>
    <row r="2" spans="1:153">
      <c r="B2" t="s">
        <v>9</v>
      </c>
      <c r="C2" s="1">
        <v>40740</v>
      </c>
      <c r="I2" s="1">
        <v>40754</v>
      </c>
      <c r="S2" t="s">
        <v>33</v>
      </c>
      <c r="V2" t="s">
        <v>34</v>
      </c>
      <c r="AF2" t="s">
        <v>41</v>
      </c>
      <c r="AI2" s="5" t="s">
        <v>43</v>
      </c>
      <c r="AJ2" t="s">
        <v>45</v>
      </c>
      <c r="AK2" t="s">
        <v>46</v>
      </c>
      <c r="AM2" t="s">
        <v>47</v>
      </c>
    </row>
    <row r="3" spans="1:153">
      <c r="A3" t="s">
        <v>2</v>
      </c>
      <c r="C3" s="2">
        <v>7432.7</v>
      </c>
      <c r="D3" s="2">
        <f>C10/6</f>
        <v>4006.2166666666672</v>
      </c>
      <c r="E3" s="2">
        <f>C3-D3</f>
        <v>3426.4833333333327</v>
      </c>
      <c r="F3" s="2">
        <v>-2100</v>
      </c>
      <c r="G3" s="2">
        <f>E3+F3</f>
        <v>1326.4833333333327</v>
      </c>
      <c r="I3">
        <f t="shared" ref="I3:I8" si="0">SUM(C16:Q16)</f>
        <v>244.7</v>
      </c>
      <c r="J3">
        <v>-158.75</v>
      </c>
      <c r="K3" s="2">
        <f>G3+I3+J3</f>
        <v>1412.4333333333327</v>
      </c>
      <c r="L3">
        <v>1412</v>
      </c>
      <c r="M3">
        <v>-1412</v>
      </c>
      <c r="N3">
        <f>L3+M3</f>
        <v>0</v>
      </c>
      <c r="S3">
        <f>SUM(U16:AS16)</f>
        <v>444.2</v>
      </c>
      <c r="V3">
        <f t="shared" ref="V3:V8" si="1">SUM(AU16:BA16)</f>
        <v>329.1</v>
      </c>
      <c r="X3">
        <f>SUM(S3:V3)</f>
        <v>773.3</v>
      </c>
      <c r="Y3">
        <f>-X11</f>
        <v>-414.43333333333322</v>
      </c>
      <c r="Z3">
        <f>X3+Y3</f>
        <v>358.86666666666673</v>
      </c>
      <c r="AA3">
        <v>359</v>
      </c>
      <c r="AC3">
        <f>X3</f>
        <v>773.3</v>
      </c>
      <c r="AD3">
        <f>-AC11</f>
        <v>-381.09999999999997</v>
      </c>
      <c r="AE3">
        <f>SUM(AC3:AD3)</f>
        <v>392.2</v>
      </c>
      <c r="AF3">
        <v>392</v>
      </c>
      <c r="AI3">
        <f t="shared" ref="AI3:AI8" si="2">SUM(BC16:CO16)</f>
        <v>180.4</v>
      </c>
      <c r="AJ3">
        <f>-F34</f>
        <v>-257.14999999999998</v>
      </c>
      <c r="AK3">
        <f>AI3+AJ3</f>
        <v>-76.749999999999972</v>
      </c>
      <c r="AM3">
        <f>AI3</f>
        <v>180.4</v>
      </c>
      <c r="AN3">
        <f>-G34</f>
        <v>-223.81666666666663</v>
      </c>
      <c r="AO3">
        <f>AM3+AN3</f>
        <v>-43.416666666666629</v>
      </c>
      <c r="AP3">
        <v>-44</v>
      </c>
      <c r="AR3">
        <f>AF3+AP3</f>
        <v>348</v>
      </c>
      <c r="AW3">
        <f t="shared" ref="AW3:AW8" si="3">SUM(CQ16:DU16)</f>
        <v>291</v>
      </c>
      <c r="AX3">
        <f>AW3</f>
        <v>291</v>
      </c>
      <c r="AY3">
        <f>-AX10/6</f>
        <v>-201.76666666666668</v>
      </c>
      <c r="AZ3">
        <f>AX3+AY3</f>
        <v>89.23333333333332</v>
      </c>
      <c r="BA3">
        <v>89</v>
      </c>
      <c r="BC3">
        <f t="shared" ref="BC3:BC8" si="4">AR3+BA3</f>
        <v>437</v>
      </c>
    </row>
    <row r="4" spans="1:153">
      <c r="A4" t="s">
        <v>3</v>
      </c>
      <c r="C4" s="2">
        <v>3015.5</v>
      </c>
      <c r="D4" s="2">
        <f>C10/6</f>
        <v>4006.2166666666672</v>
      </c>
      <c r="E4" s="2">
        <f t="shared" ref="E4:E7" si="5">C4-D4</f>
        <v>-990.71666666666715</v>
      </c>
      <c r="F4" s="2"/>
      <c r="G4" s="2">
        <f t="shared" ref="G4:G8" si="6">E4+F4</f>
        <v>-990.71666666666715</v>
      </c>
      <c r="I4">
        <f t="shared" si="0"/>
        <v>482.6</v>
      </c>
      <c r="J4">
        <v>-158.75</v>
      </c>
      <c r="K4" s="2">
        <f t="shared" ref="K4:K8" si="7">G4+I4+J4</f>
        <v>-666.86666666666713</v>
      </c>
      <c r="L4">
        <v>-666</v>
      </c>
      <c r="M4">
        <f>700-34</f>
        <v>666</v>
      </c>
      <c r="N4">
        <f t="shared" ref="N4:N8" si="8">L4+M4</f>
        <v>0</v>
      </c>
      <c r="S4">
        <f t="shared" ref="S4:S8" si="9">SUM(U17:AS17)</f>
        <v>855.5999999999998</v>
      </c>
      <c r="V4">
        <f t="shared" si="1"/>
        <v>84.699999999999989</v>
      </c>
      <c r="X4">
        <f t="shared" ref="X4:X8" si="10">SUM(S4:V4)</f>
        <v>940.29999999999973</v>
      </c>
      <c r="Y4">
        <f>-X11</f>
        <v>-414.43333333333322</v>
      </c>
      <c r="Z4">
        <f t="shared" ref="Z4:Z8" si="11">X4+Y4</f>
        <v>525.86666666666656</v>
      </c>
      <c r="AA4">
        <v>526</v>
      </c>
      <c r="AC4">
        <f>X4-200</f>
        <v>740.29999999999973</v>
      </c>
      <c r="AD4">
        <f>-AC11</f>
        <v>-381.09999999999997</v>
      </c>
      <c r="AE4">
        <f t="shared" ref="AE4:AE8" si="12">SUM(AC4:AD4)</f>
        <v>359.19999999999976</v>
      </c>
      <c r="AF4">
        <v>359</v>
      </c>
      <c r="AI4">
        <f t="shared" si="2"/>
        <v>379.90000000000003</v>
      </c>
      <c r="AJ4">
        <f>-F34</f>
        <v>-257.14999999999998</v>
      </c>
      <c r="AK4">
        <f t="shared" ref="AK4:AK8" si="13">AI4+AJ4</f>
        <v>122.75000000000006</v>
      </c>
      <c r="AM4">
        <f>AI4-200</f>
        <v>179.90000000000003</v>
      </c>
      <c r="AN4">
        <f>-G34</f>
        <v>-223.81666666666663</v>
      </c>
      <c r="AO4">
        <f t="shared" ref="AO4:AO8" si="14">AM4+AN4</f>
        <v>-43.9166666666666</v>
      </c>
      <c r="AP4">
        <v>-44</v>
      </c>
      <c r="AR4">
        <f t="shared" ref="AR4:AR8" si="15">AF4+AP4</f>
        <v>315</v>
      </c>
      <c r="AW4">
        <f t="shared" si="3"/>
        <v>247.7</v>
      </c>
      <c r="AX4">
        <f>AW4-200</f>
        <v>47.699999999999989</v>
      </c>
      <c r="AY4">
        <f>-AX10/6</f>
        <v>-201.76666666666668</v>
      </c>
      <c r="AZ4">
        <f t="shared" ref="AZ4:AZ8" si="16">AX4+AY4</f>
        <v>-154.06666666666669</v>
      </c>
      <c r="BA4">
        <v>-154</v>
      </c>
      <c r="BC4">
        <f t="shared" si="4"/>
        <v>161</v>
      </c>
    </row>
    <row r="5" spans="1:153">
      <c r="A5" t="s">
        <v>4</v>
      </c>
      <c r="C5" s="2">
        <v>3831.2</v>
      </c>
      <c r="D5" s="2">
        <f>C10/6</f>
        <v>4006.2166666666672</v>
      </c>
      <c r="E5" s="2">
        <f t="shared" si="5"/>
        <v>-175.01666666666733</v>
      </c>
      <c r="F5" s="2"/>
      <c r="G5" s="2">
        <f t="shared" si="6"/>
        <v>-175.01666666666733</v>
      </c>
      <c r="I5">
        <f t="shared" si="0"/>
        <v>64.099999999999994</v>
      </c>
      <c r="J5">
        <v>-158.75</v>
      </c>
      <c r="K5" s="2">
        <f t="shared" si="7"/>
        <v>-269.66666666666731</v>
      </c>
      <c r="L5">
        <v>-270</v>
      </c>
      <c r="M5">
        <f>265+5</f>
        <v>270</v>
      </c>
      <c r="N5">
        <f t="shared" si="8"/>
        <v>0</v>
      </c>
      <c r="S5">
        <f t="shared" si="9"/>
        <v>443.49999999999994</v>
      </c>
      <c r="V5">
        <f t="shared" si="1"/>
        <v>36</v>
      </c>
      <c r="X5">
        <f t="shared" si="10"/>
        <v>479.49999999999994</v>
      </c>
      <c r="Y5">
        <f>-X11</f>
        <v>-414.43333333333322</v>
      </c>
      <c r="Z5">
        <f t="shared" si="11"/>
        <v>65.06666666666672</v>
      </c>
      <c r="AA5">
        <v>65</v>
      </c>
      <c r="AC5">
        <f>X5</f>
        <v>479.49999999999994</v>
      </c>
      <c r="AD5">
        <f>-AC11</f>
        <v>-381.09999999999997</v>
      </c>
      <c r="AE5">
        <f t="shared" si="12"/>
        <v>98.399999999999977</v>
      </c>
      <c r="AF5">
        <v>98</v>
      </c>
      <c r="AI5">
        <f t="shared" si="2"/>
        <v>237.10000000000002</v>
      </c>
      <c r="AJ5">
        <f>-F34</f>
        <v>-257.14999999999998</v>
      </c>
      <c r="AK5">
        <f t="shared" si="13"/>
        <v>-20.049999999999955</v>
      </c>
      <c r="AM5">
        <f t="shared" ref="AM5:AM8" si="17">AI5</f>
        <v>237.10000000000002</v>
      </c>
      <c r="AN5">
        <f>-G34</f>
        <v>-223.81666666666663</v>
      </c>
      <c r="AO5">
        <f t="shared" si="14"/>
        <v>13.283333333333388</v>
      </c>
      <c r="AP5">
        <v>13</v>
      </c>
      <c r="AR5">
        <f t="shared" si="15"/>
        <v>111</v>
      </c>
      <c r="AW5">
        <f t="shared" si="3"/>
        <v>394.20000000000005</v>
      </c>
      <c r="AX5">
        <f t="shared" ref="AX5:AX8" si="18">AW5</f>
        <v>394.20000000000005</v>
      </c>
      <c r="AY5">
        <f>-AX10/6</f>
        <v>-201.76666666666668</v>
      </c>
      <c r="AZ5">
        <f t="shared" si="16"/>
        <v>192.43333333333337</v>
      </c>
      <c r="BA5">
        <v>192</v>
      </c>
      <c r="BC5">
        <f t="shared" si="4"/>
        <v>303</v>
      </c>
    </row>
    <row r="6" spans="1:153">
      <c r="A6" t="s">
        <v>5</v>
      </c>
      <c r="C6" s="2">
        <v>4364.5</v>
      </c>
      <c r="D6" s="2">
        <f>C10/6</f>
        <v>4006.2166666666672</v>
      </c>
      <c r="E6" s="2">
        <f t="shared" si="5"/>
        <v>358.28333333333285</v>
      </c>
      <c r="F6" s="2"/>
      <c r="G6" s="2">
        <f t="shared" si="6"/>
        <v>358.28333333333285</v>
      </c>
      <c r="I6">
        <f t="shared" si="0"/>
        <v>26.1</v>
      </c>
      <c r="J6">
        <v>-158.75</v>
      </c>
      <c r="K6" s="2">
        <f t="shared" si="7"/>
        <v>225.63333333333287</v>
      </c>
      <c r="L6">
        <v>225</v>
      </c>
      <c r="M6">
        <v>-225</v>
      </c>
      <c r="N6">
        <f t="shared" si="8"/>
        <v>0</v>
      </c>
      <c r="S6">
        <f t="shared" si="9"/>
        <v>91.6</v>
      </c>
      <c r="V6">
        <f t="shared" si="1"/>
        <v>0</v>
      </c>
      <c r="X6">
        <f t="shared" si="10"/>
        <v>91.6</v>
      </c>
      <c r="Y6">
        <f>-X11</f>
        <v>-414.43333333333322</v>
      </c>
      <c r="Z6">
        <f t="shared" si="11"/>
        <v>-322.83333333333326</v>
      </c>
      <c r="AA6">
        <v>-323</v>
      </c>
      <c r="AC6">
        <f>X6</f>
        <v>91.6</v>
      </c>
      <c r="AD6">
        <f>-AC11</f>
        <v>-381.09999999999997</v>
      </c>
      <c r="AE6">
        <f t="shared" si="12"/>
        <v>-289.5</v>
      </c>
      <c r="AF6">
        <v>-289</v>
      </c>
      <c r="AI6">
        <f t="shared" si="2"/>
        <v>109.5</v>
      </c>
      <c r="AJ6">
        <f>-F34</f>
        <v>-257.14999999999998</v>
      </c>
      <c r="AK6">
        <f t="shared" si="13"/>
        <v>-147.64999999999998</v>
      </c>
      <c r="AM6">
        <f t="shared" si="17"/>
        <v>109.5</v>
      </c>
      <c r="AN6">
        <f>-G34</f>
        <v>-223.81666666666663</v>
      </c>
      <c r="AO6">
        <f t="shared" si="14"/>
        <v>-114.31666666666663</v>
      </c>
      <c r="AP6">
        <v>-114</v>
      </c>
      <c r="AR6">
        <f t="shared" si="15"/>
        <v>-403</v>
      </c>
      <c r="AW6">
        <f t="shared" si="3"/>
        <v>208.60000000000002</v>
      </c>
      <c r="AX6">
        <f t="shared" si="18"/>
        <v>208.60000000000002</v>
      </c>
      <c r="AY6">
        <f>-AX10/6</f>
        <v>-201.76666666666668</v>
      </c>
      <c r="AZ6">
        <f t="shared" si="16"/>
        <v>6.8333333333333428</v>
      </c>
      <c r="BA6">
        <v>7</v>
      </c>
      <c r="BC6">
        <f t="shared" si="4"/>
        <v>-396</v>
      </c>
    </row>
    <row r="7" spans="1:153">
      <c r="A7" t="s">
        <v>6</v>
      </c>
      <c r="C7" s="2">
        <v>1188.4000000000001</v>
      </c>
      <c r="D7" s="2">
        <f>C10/6</f>
        <v>4006.2166666666672</v>
      </c>
      <c r="E7" s="2">
        <f t="shared" si="5"/>
        <v>-2817.8166666666671</v>
      </c>
      <c r="F7" s="2">
        <v>2100</v>
      </c>
      <c r="G7" s="2">
        <f>E7+F7</f>
        <v>-717.81666666666706</v>
      </c>
      <c r="I7">
        <f t="shared" si="0"/>
        <v>46.300000000000004</v>
      </c>
      <c r="J7">
        <v>-158.75</v>
      </c>
      <c r="K7" s="2">
        <f>G7+I7+J7</f>
        <v>-830.26666666666711</v>
      </c>
      <c r="L7">
        <v>-830</v>
      </c>
      <c r="M7">
        <f>500+300+30</f>
        <v>830</v>
      </c>
      <c r="N7">
        <f t="shared" si="8"/>
        <v>0</v>
      </c>
      <c r="S7">
        <f t="shared" si="9"/>
        <v>72</v>
      </c>
      <c r="V7">
        <f t="shared" si="1"/>
        <v>14.9</v>
      </c>
      <c r="X7">
        <f t="shared" si="10"/>
        <v>86.9</v>
      </c>
      <c r="Y7">
        <f>-X11</f>
        <v>-414.43333333333322</v>
      </c>
      <c r="Z7">
        <f t="shared" si="11"/>
        <v>-327.53333333333319</v>
      </c>
      <c r="AA7">
        <v>-328</v>
      </c>
      <c r="AC7">
        <f>X7</f>
        <v>86.9</v>
      </c>
      <c r="AD7">
        <f>-AC11</f>
        <v>-381.09999999999997</v>
      </c>
      <c r="AE7">
        <f t="shared" si="12"/>
        <v>-294.19999999999993</v>
      </c>
      <c r="AF7">
        <v>-294</v>
      </c>
      <c r="AI7">
        <f t="shared" si="2"/>
        <v>412.5</v>
      </c>
      <c r="AJ7">
        <f>-F34</f>
        <v>-257.14999999999998</v>
      </c>
      <c r="AK7">
        <f t="shared" si="13"/>
        <v>155.35000000000002</v>
      </c>
      <c r="AM7">
        <f t="shared" si="17"/>
        <v>412.5</v>
      </c>
      <c r="AN7">
        <f>-G34</f>
        <v>-223.81666666666663</v>
      </c>
      <c r="AO7">
        <f t="shared" si="14"/>
        <v>188.68333333333337</v>
      </c>
      <c r="AP7">
        <v>189</v>
      </c>
      <c r="AR7">
        <f t="shared" si="15"/>
        <v>-105</v>
      </c>
      <c r="AW7">
        <f t="shared" si="3"/>
        <v>88.2</v>
      </c>
      <c r="AX7">
        <f t="shared" si="18"/>
        <v>88.2</v>
      </c>
      <c r="AY7">
        <f>-AX10/6</f>
        <v>-201.76666666666668</v>
      </c>
      <c r="AZ7">
        <f t="shared" si="16"/>
        <v>-113.56666666666668</v>
      </c>
      <c r="BA7">
        <v>-113</v>
      </c>
      <c r="BC7">
        <f t="shared" si="4"/>
        <v>-218</v>
      </c>
    </row>
    <row r="8" spans="1:153">
      <c r="A8" t="s">
        <v>7</v>
      </c>
      <c r="C8" s="2">
        <v>4205</v>
      </c>
      <c r="D8" s="2">
        <f>C10/6</f>
        <v>4006.2166666666672</v>
      </c>
      <c r="E8" s="2">
        <f>C8-D8</f>
        <v>198.78333333333285</v>
      </c>
      <c r="F8" s="2"/>
      <c r="G8" s="2">
        <f t="shared" si="6"/>
        <v>198.78333333333285</v>
      </c>
      <c r="I8">
        <f t="shared" si="0"/>
        <v>88.7</v>
      </c>
      <c r="J8">
        <v>-158.75</v>
      </c>
      <c r="K8" s="2">
        <f t="shared" si="7"/>
        <v>128.73333333333284</v>
      </c>
      <c r="L8">
        <v>129</v>
      </c>
      <c r="M8">
        <v>-129</v>
      </c>
      <c r="N8">
        <f t="shared" si="8"/>
        <v>0</v>
      </c>
      <c r="S8">
        <f t="shared" si="9"/>
        <v>63.8</v>
      </c>
      <c r="V8">
        <f t="shared" si="1"/>
        <v>51.2</v>
      </c>
      <c r="X8">
        <f t="shared" si="10"/>
        <v>115</v>
      </c>
      <c r="Y8">
        <f>-X11</f>
        <v>-414.43333333333322</v>
      </c>
      <c r="Z8">
        <f t="shared" si="11"/>
        <v>-299.43333333333322</v>
      </c>
      <c r="AA8">
        <v>-299</v>
      </c>
      <c r="AC8">
        <f>X8</f>
        <v>115</v>
      </c>
      <c r="AD8">
        <f>-AC11</f>
        <v>-381.09999999999997</v>
      </c>
      <c r="AE8">
        <f t="shared" si="12"/>
        <v>-266.09999999999997</v>
      </c>
      <c r="AF8">
        <v>-266</v>
      </c>
      <c r="AI8">
        <f t="shared" si="2"/>
        <v>223.5</v>
      </c>
      <c r="AJ8">
        <f>-F34</f>
        <v>-257.14999999999998</v>
      </c>
      <c r="AK8">
        <f t="shared" si="13"/>
        <v>-33.649999999999977</v>
      </c>
      <c r="AM8">
        <f t="shared" si="17"/>
        <v>223.5</v>
      </c>
      <c r="AN8">
        <f>-G34</f>
        <v>-223.81666666666663</v>
      </c>
      <c r="AO8">
        <f t="shared" si="14"/>
        <v>-0.31666666666663446</v>
      </c>
      <c r="AP8">
        <v>0</v>
      </c>
      <c r="AR8">
        <f t="shared" si="15"/>
        <v>-266</v>
      </c>
      <c r="AW8">
        <f t="shared" si="3"/>
        <v>180.9</v>
      </c>
      <c r="AX8">
        <f t="shared" si="18"/>
        <v>180.9</v>
      </c>
      <c r="AY8">
        <f>-AX10/6</f>
        <v>-201.76666666666668</v>
      </c>
      <c r="AZ8">
        <f t="shared" si="16"/>
        <v>-20.866666666666674</v>
      </c>
      <c r="BA8">
        <v>-21</v>
      </c>
      <c r="BC8">
        <f t="shared" si="4"/>
        <v>-287</v>
      </c>
    </row>
    <row r="10" spans="1:153">
      <c r="A10" t="s">
        <v>15</v>
      </c>
      <c r="C10">
        <f>SUM(C3:C8)</f>
        <v>24037.300000000003</v>
      </c>
      <c r="F10" s="2">
        <f>SUM(F3:F8)</f>
        <v>0</v>
      </c>
      <c r="I10">
        <f>SUM(I3:I8)</f>
        <v>952.5</v>
      </c>
      <c r="J10">
        <f>I10/6</f>
        <v>158.75</v>
      </c>
      <c r="K10" s="2">
        <f>SUM(K3:K8)</f>
        <v>-3.1263880373444408E-12</v>
      </c>
      <c r="L10">
        <f>SUM(L3:L8)</f>
        <v>0</v>
      </c>
      <c r="W10" t="s">
        <v>35</v>
      </c>
      <c r="X10">
        <f>SUM(X3:X8)</f>
        <v>2486.5999999999995</v>
      </c>
      <c r="AA10">
        <f>SUM(AA3:AA8)</f>
        <v>0</v>
      </c>
      <c r="AC10">
        <v>2286.6</v>
      </c>
      <c r="AF10">
        <f>SUM(AF3:AF8)</f>
        <v>0</v>
      </c>
      <c r="AO10">
        <f>SUM(AO3:AO8)</f>
        <v>2.5579538487363607E-13</v>
      </c>
      <c r="AP10">
        <f>SUM(AP3:AP8)</f>
        <v>0</v>
      </c>
      <c r="AW10">
        <f>SUM(AW3:AW8)</f>
        <v>1410.6000000000001</v>
      </c>
      <c r="AX10">
        <f>AW10-200</f>
        <v>1210.6000000000001</v>
      </c>
      <c r="BA10">
        <f>SUM(BA3:BA8)</f>
        <v>0</v>
      </c>
    </row>
    <row r="11" spans="1:153">
      <c r="A11" s="5">
        <v>40754</v>
      </c>
      <c r="C11">
        <f>SUM(C10:K10)</f>
        <v>25148.55</v>
      </c>
      <c r="W11" t="s">
        <v>39</v>
      </c>
      <c r="X11">
        <f>X10/6</f>
        <v>414.43333333333322</v>
      </c>
      <c r="AC11">
        <f>AC10/6</f>
        <v>381.09999999999997</v>
      </c>
      <c r="AW11" t="s">
        <v>53</v>
      </c>
      <c r="AX11">
        <f>AX10/6</f>
        <v>201.76666666666668</v>
      </c>
    </row>
    <row r="13" spans="1:153">
      <c r="F13">
        <v>3</v>
      </c>
      <c r="H13">
        <v>3</v>
      </c>
      <c r="K13">
        <v>4</v>
      </c>
      <c r="Q13">
        <v>4</v>
      </c>
      <c r="U13">
        <v>5</v>
      </c>
      <c r="AA13">
        <v>5</v>
      </c>
      <c r="AD13">
        <v>6</v>
      </c>
      <c r="AJ13">
        <v>6</v>
      </c>
      <c r="AM13">
        <v>7</v>
      </c>
      <c r="AR13">
        <v>7</v>
      </c>
      <c r="AU13">
        <v>8</v>
      </c>
      <c r="AW13">
        <v>8</v>
      </c>
      <c r="AX13">
        <v>8</v>
      </c>
      <c r="BC13">
        <v>9</v>
      </c>
      <c r="BE13">
        <v>9</v>
      </c>
      <c r="BH13">
        <v>9</v>
      </c>
      <c r="BI13">
        <v>9</v>
      </c>
      <c r="BK13">
        <v>10</v>
      </c>
      <c r="BQ13">
        <v>10</v>
      </c>
      <c r="BS13">
        <v>11</v>
      </c>
      <c r="BY13">
        <v>11</v>
      </c>
      <c r="CF13">
        <v>11</v>
      </c>
      <c r="CH13">
        <v>12</v>
      </c>
      <c r="CI13" t="s">
        <v>42</v>
      </c>
      <c r="CQ13">
        <v>13</v>
      </c>
    </row>
    <row r="14" spans="1:153">
      <c r="A14" s="6" t="s">
        <v>13</v>
      </c>
      <c r="B14" s="6"/>
      <c r="C14" s="6"/>
      <c r="D14" s="6"/>
      <c r="E14" s="6"/>
      <c r="F14" s="6"/>
      <c r="G14" s="6"/>
      <c r="X14" t="s">
        <v>27</v>
      </c>
      <c r="AA14" t="s">
        <v>26</v>
      </c>
      <c r="AE14" t="s">
        <v>25</v>
      </c>
      <c r="AJ14" t="s">
        <v>28</v>
      </c>
      <c r="BC14" t="s">
        <v>32</v>
      </c>
      <c r="CW14">
        <v>13</v>
      </c>
      <c r="CY14">
        <v>14</v>
      </c>
      <c r="DE14">
        <v>14</v>
      </c>
      <c r="DG14">
        <v>15</v>
      </c>
      <c r="DM14">
        <v>15</v>
      </c>
      <c r="DO14">
        <v>16</v>
      </c>
      <c r="DU14">
        <v>16</v>
      </c>
      <c r="DX14">
        <v>17</v>
      </c>
    </row>
    <row r="15" spans="1:153" ht="42" customHeight="1">
      <c r="A15" s="3" t="s">
        <v>16</v>
      </c>
      <c r="B15" s="4">
        <v>40740</v>
      </c>
      <c r="C15" s="4">
        <v>40741</v>
      </c>
      <c r="D15" s="4">
        <v>40742</v>
      </c>
      <c r="E15" s="4">
        <v>40743</v>
      </c>
      <c r="F15" s="4">
        <v>40744</v>
      </c>
      <c r="G15" s="4">
        <v>40745</v>
      </c>
      <c r="H15" s="4">
        <v>40746</v>
      </c>
      <c r="I15" s="4">
        <v>40747</v>
      </c>
      <c r="J15" s="4"/>
      <c r="K15" s="4">
        <v>40748</v>
      </c>
      <c r="L15" s="4">
        <v>40749</v>
      </c>
      <c r="M15" s="4">
        <v>40750</v>
      </c>
      <c r="N15" s="4">
        <v>40751</v>
      </c>
      <c r="O15" s="4">
        <v>40752</v>
      </c>
      <c r="P15" s="4">
        <v>40753</v>
      </c>
      <c r="Q15" s="4">
        <v>40754</v>
      </c>
      <c r="R15" s="4"/>
      <c r="S15" s="4"/>
      <c r="T15" s="4"/>
      <c r="U15" s="4">
        <v>40755</v>
      </c>
      <c r="V15" s="4">
        <v>40756</v>
      </c>
      <c r="W15" s="4">
        <v>40757</v>
      </c>
      <c r="X15" s="4">
        <v>40758</v>
      </c>
      <c r="Y15" s="4">
        <v>40759</v>
      </c>
      <c r="Z15" s="4">
        <v>40760</v>
      </c>
      <c r="AA15" s="4">
        <v>40761</v>
      </c>
      <c r="AB15" s="4"/>
      <c r="AC15" s="4"/>
      <c r="AD15" s="4">
        <v>40762</v>
      </c>
      <c r="AE15" s="4">
        <v>40763</v>
      </c>
      <c r="AF15" s="4">
        <v>40764</v>
      </c>
      <c r="AG15" s="4">
        <v>40765</v>
      </c>
      <c r="AH15" s="4">
        <v>40766</v>
      </c>
      <c r="AI15" s="4">
        <v>40767</v>
      </c>
      <c r="AJ15" s="4">
        <v>40768</v>
      </c>
      <c r="AK15" s="4"/>
      <c r="AL15" s="4"/>
      <c r="AM15" s="4">
        <v>40769</v>
      </c>
      <c r="AN15" s="4">
        <v>40770</v>
      </c>
      <c r="AO15" s="4">
        <v>40771</v>
      </c>
      <c r="AP15" s="4">
        <v>40772</v>
      </c>
      <c r="AQ15" s="4">
        <v>40773</v>
      </c>
      <c r="AR15" s="4">
        <v>40774</v>
      </c>
      <c r="AS15" s="4">
        <v>40775</v>
      </c>
      <c r="AT15" s="4"/>
      <c r="AU15" s="4">
        <v>40776</v>
      </c>
      <c r="AV15" s="4">
        <v>40777</v>
      </c>
      <c r="AW15" s="4">
        <v>40778</v>
      </c>
      <c r="AX15" s="4">
        <v>40779</v>
      </c>
      <c r="AY15" s="4">
        <v>40780</v>
      </c>
      <c r="AZ15" s="4">
        <v>40781</v>
      </c>
      <c r="BA15" s="4">
        <v>40782</v>
      </c>
      <c r="BB15" s="4"/>
      <c r="BC15" s="4">
        <v>40783</v>
      </c>
      <c r="BD15" s="4">
        <v>40784</v>
      </c>
      <c r="BE15" s="4">
        <v>40785</v>
      </c>
      <c r="BF15" s="4">
        <v>40786</v>
      </c>
      <c r="BG15" s="4">
        <v>40787</v>
      </c>
      <c r="BH15" s="4">
        <v>40788</v>
      </c>
      <c r="BI15" s="4">
        <v>40789</v>
      </c>
      <c r="BJ15" s="4"/>
      <c r="BK15" s="4">
        <v>40790</v>
      </c>
      <c r="BL15" s="4">
        <v>40791</v>
      </c>
      <c r="BM15" s="4">
        <v>40792</v>
      </c>
      <c r="BN15" s="4">
        <v>40793</v>
      </c>
      <c r="BO15" s="4">
        <v>40794</v>
      </c>
      <c r="BP15" s="4">
        <v>40795</v>
      </c>
      <c r="BQ15" s="4">
        <v>40796</v>
      </c>
      <c r="BR15" s="4"/>
      <c r="BS15" s="4">
        <v>40797</v>
      </c>
      <c r="BT15" s="4">
        <v>40798</v>
      </c>
      <c r="BU15" s="4">
        <v>40799</v>
      </c>
      <c r="BV15" s="4">
        <v>40800</v>
      </c>
      <c r="BW15" s="4">
        <v>40801</v>
      </c>
      <c r="BX15" s="4">
        <v>40802</v>
      </c>
      <c r="BY15" s="4">
        <v>40803</v>
      </c>
      <c r="BZ15" s="4"/>
      <c r="CA15" s="4">
        <v>40804</v>
      </c>
      <c r="CB15" s="4">
        <v>40805</v>
      </c>
      <c r="CC15" s="4">
        <v>40806</v>
      </c>
      <c r="CD15" s="4">
        <v>40807</v>
      </c>
      <c r="CE15" s="4">
        <v>40808</v>
      </c>
      <c r="CF15" s="4">
        <v>40809</v>
      </c>
      <c r="CG15" s="4"/>
      <c r="CH15" s="4">
        <v>40810</v>
      </c>
      <c r="CI15" s="4">
        <v>40811</v>
      </c>
      <c r="CJ15" s="4">
        <v>40812</v>
      </c>
      <c r="CK15" s="4">
        <v>40813</v>
      </c>
      <c r="CL15" s="4">
        <v>40814</v>
      </c>
      <c r="CM15" s="4">
        <v>40815</v>
      </c>
      <c r="CN15" s="4">
        <v>40816</v>
      </c>
      <c r="CO15" s="4">
        <v>40817</v>
      </c>
      <c r="CP15" s="4"/>
      <c r="CQ15" s="4">
        <v>40818</v>
      </c>
      <c r="CR15" s="4">
        <v>40819</v>
      </c>
      <c r="CS15" s="4">
        <v>40820</v>
      </c>
      <c r="CT15" s="4">
        <v>40821</v>
      </c>
      <c r="CU15" s="4">
        <v>40822</v>
      </c>
      <c r="CV15" s="4">
        <v>40823</v>
      </c>
      <c r="CW15" s="4">
        <v>40824</v>
      </c>
      <c r="CX15" s="4"/>
      <c r="CY15" s="4">
        <v>40825</v>
      </c>
      <c r="CZ15" s="4">
        <v>40826</v>
      </c>
      <c r="DA15" s="4">
        <v>40827</v>
      </c>
      <c r="DB15" s="4">
        <v>40828</v>
      </c>
      <c r="DC15" s="4">
        <v>40829</v>
      </c>
      <c r="DD15" s="4">
        <v>40830</v>
      </c>
      <c r="DE15" s="4">
        <v>40831</v>
      </c>
      <c r="DF15" s="4"/>
      <c r="DG15" s="4">
        <v>40832</v>
      </c>
      <c r="DH15" s="4">
        <v>40833</v>
      </c>
      <c r="DI15" s="4">
        <v>40834</v>
      </c>
      <c r="DJ15" s="4">
        <v>40835</v>
      </c>
      <c r="DK15" s="4">
        <v>40836</v>
      </c>
      <c r="DL15" s="4">
        <v>40837</v>
      </c>
      <c r="DM15" s="4">
        <v>40838</v>
      </c>
      <c r="DN15" s="4"/>
      <c r="DO15" s="4">
        <v>40839</v>
      </c>
      <c r="DP15" s="4">
        <v>40840</v>
      </c>
      <c r="DQ15" s="4">
        <v>40841</v>
      </c>
      <c r="DR15" s="4">
        <v>40842</v>
      </c>
      <c r="DS15" s="4">
        <v>40843</v>
      </c>
      <c r="DT15" s="4">
        <v>40844</v>
      </c>
      <c r="DU15" s="4">
        <v>40845</v>
      </c>
      <c r="DV15" s="4"/>
      <c r="DW15" s="4"/>
      <c r="DX15" s="4">
        <v>40846</v>
      </c>
      <c r="DY15" s="4">
        <v>40847</v>
      </c>
      <c r="DZ15" s="4">
        <v>40848</v>
      </c>
      <c r="EA15" s="4">
        <v>40849</v>
      </c>
      <c r="EB15" s="4">
        <v>40850</v>
      </c>
      <c r="EC15" s="4">
        <v>40851</v>
      </c>
      <c r="ED15" s="4">
        <v>40852</v>
      </c>
      <c r="EE15" s="4">
        <v>40853</v>
      </c>
      <c r="EF15" s="4">
        <v>40854</v>
      </c>
      <c r="EG15" s="4">
        <v>40855</v>
      </c>
      <c r="EH15" s="4">
        <v>40856</v>
      </c>
      <c r="EI15" s="4">
        <v>40857</v>
      </c>
      <c r="EJ15" s="4">
        <v>40858</v>
      </c>
      <c r="EK15" s="4">
        <v>40859</v>
      </c>
      <c r="EL15" s="4"/>
      <c r="EM15" s="4">
        <v>40860</v>
      </c>
      <c r="EN15" s="4">
        <v>40861</v>
      </c>
      <c r="EO15" s="4">
        <v>40862</v>
      </c>
      <c r="EP15" s="4">
        <v>40863</v>
      </c>
      <c r="EQ15" s="4">
        <v>40864</v>
      </c>
      <c r="ER15" s="4">
        <v>40865</v>
      </c>
      <c r="ES15" s="4">
        <v>40866</v>
      </c>
      <c r="ET15" s="4"/>
      <c r="EU15" s="4">
        <v>40867</v>
      </c>
      <c r="EV15" s="4">
        <v>40868</v>
      </c>
      <c r="EW15" s="4">
        <v>40869</v>
      </c>
    </row>
    <row r="16" spans="1:153">
      <c r="A16" t="s">
        <v>2</v>
      </c>
      <c r="C16">
        <v>6.4</v>
      </c>
      <c r="D16">
        <v>16.5</v>
      </c>
      <c r="E16">
        <v>20</v>
      </c>
      <c r="F16">
        <v>6.3</v>
      </c>
      <c r="G16">
        <v>15</v>
      </c>
      <c r="I16">
        <v>70</v>
      </c>
      <c r="K16">
        <f>16+7+31+9</f>
        <v>63</v>
      </c>
      <c r="M16">
        <v>15</v>
      </c>
      <c r="N16">
        <v>32.5</v>
      </c>
      <c r="V16">
        <v>25</v>
      </c>
      <c r="Y16">
        <v>22</v>
      </c>
      <c r="Z16">
        <v>9</v>
      </c>
      <c r="AA16">
        <v>148</v>
      </c>
      <c r="AD16">
        <f>9+5.9</f>
        <v>14.9</v>
      </c>
      <c r="AE16">
        <v>13.5</v>
      </c>
      <c r="AI16">
        <v>38</v>
      </c>
      <c r="AJ16">
        <v>35</v>
      </c>
      <c r="AM16">
        <v>50</v>
      </c>
      <c r="AP16">
        <v>8</v>
      </c>
      <c r="AR16">
        <v>24.8</v>
      </c>
      <c r="AS16">
        <f>28+28</f>
        <v>56</v>
      </c>
      <c r="AU16">
        <v>7.6</v>
      </c>
      <c r="AV16">
        <v>22.5</v>
      </c>
      <c r="AW16">
        <v>20</v>
      </c>
      <c r="AX16">
        <v>45</v>
      </c>
      <c r="AY16">
        <f>32+76</f>
        <v>108</v>
      </c>
      <c r="AZ16">
        <v>100</v>
      </c>
      <c r="BA16">
        <v>26</v>
      </c>
      <c r="BC16">
        <f>16+72</f>
        <v>88</v>
      </c>
      <c r="BE16">
        <v>7</v>
      </c>
      <c r="BN16">
        <v>12</v>
      </c>
      <c r="CO16">
        <f>16+11+1.5+5.4+12+10+2.5+15</f>
        <v>73.400000000000006</v>
      </c>
      <c r="DD16">
        <v>76.5</v>
      </c>
      <c r="DE16">
        <v>17.5</v>
      </c>
      <c r="DG16">
        <v>20</v>
      </c>
      <c r="DK16">
        <v>69</v>
      </c>
      <c r="DO16">
        <v>24</v>
      </c>
      <c r="DU16">
        <f>21+63</f>
        <v>84</v>
      </c>
      <c r="EA16">
        <v>150</v>
      </c>
      <c r="EB16">
        <v>50</v>
      </c>
      <c r="EF16">
        <v>26</v>
      </c>
      <c r="EG16">
        <v>16</v>
      </c>
    </row>
    <row r="17" spans="1:153">
      <c r="A17" t="s">
        <v>14</v>
      </c>
      <c r="F17">
        <v>32.200000000000003</v>
      </c>
      <c r="G17">
        <v>157.5</v>
      </c>
      <c r="H17">
        <v>52</v>
      </c>
      <c r="K17">
        <v>43.5</v>
      </c>
      <c r="L17">
        <v>35.5</v>
      </c>
      <c r="M17">
        <v>25.1</v>
      </c>
      <c r="O17">
        <v>20</v>
      </c>
      <c r="P17">
        <v>63</v>
      </c>
      <c r="Q17">
        <v>53.8</v>
      </c>
      <c r="U17">
        <v>12.7</v>
      </c>
      <c r="V17">
        <v>90.3</v>
      </c>
      <c r="W17">
        <v>19</v>
      </c>
      <c r="X17">
        <f>15.7+245</f>
        <v>260.7</v>
      </c>
      <c r="Y17">
        <v>21</v>
      </c>
      <c r="Z17">
        <v>20.7</v>
      </c>
      <c r="AD17">
        <v>28.8</v>
      </c>
      <c r="AF17">
        <v>23.7</v>
      </c>
      <c r="AG17">
        <v>13.5</v>
      </c>
      <c r="AH17">
        <v>14</v>
      </c>
      <c r="AJ17">
        <v>143.5</v>
      </c>
      <c r="AM17">
        <v>10.4</v>
      </c>
      <c r="AN17">
        <v>65.5</v>
      </c>
      <c r="AO17">
        <v>3.3</v>
      </c>
      <c r="AP17">
        <v>20.8</v>
      </c>
      <c r="AQ17">
        <v>68.5</v>
      </c>
      <c r="AR17">
        <v>16.3</v>
      </c>
      <c r="AS17">
        <v>22.9</v>
      </c>
      <c r="AU17">
        <v>39.4</v>
      </c>
      <c r="AV17">
        <v>16.7</v>
      </c>
      <c r="AZ17">
        <v>28.6</v>
      </c>
      <c r="BC17">
        <v>30.6</v>
      </c>
      <c r="BE17">
        <v>25</v>
      </c>
      <c r="BF17">
        <v>73.099999999999994</v>
      </c>
      <c r="BH17">
        <v>22.5</v>
      </c>
      <c r="BT17">
        <v>125</v>
      </c>
      <c r="BU17">
        <v>29.6</v>
      </c>
      <c r="CB17">
        <v>27.1</v>
      </c>
      <c r="CE17">
        <v>47</v>
      </c>
      <c r="CS17">
        <v>19.5</v>
      </c>
      <c r="CT17">
        <v>62.8</v>
      </c>
      <c r="CU17">
        <v>50</v>
      </c>
      <c r="CW17">
        <v>17.2</v>
      </c>
      <c r="DD17">
        <v>53.5</v>
      </c>
      <c r="DP17">
        <v>13.5</v>
      </c>
      <c r="DQ17">
        <v>19.2</v>
      </c>
      <c r="DR17">
        <v>12</v>
      </c>
      <c r="EK17">
        <v>213.2</v>
      </c>
    </row>
    <row r="18" spans="1:153">
      <c r="A18" t="s">
        <v>4</v>
      </c>
      <c r="G18">
        <v>2.2999999999999998</v>
      </c>
      <c r="H18">
        <v>3.5</v>
      </c>
      <c r="L18">
        <v>8.5</v>
      </c>
      <c r="M18">
        <v>27.5</v>
      </c>
      <c r="N18">
        <v>15.8</v>
      </c>
      <c r="O18">
        <v>6.5</v>
      </c>
      <c r="U18">
        <v>16</v>
      </c>
      <c r="W18">
        <v>20.5</v>
      </c>
      <c r="X18">
        <v>14</v>
      </c>
      <c r="Z18">
        <v>37.799999999999997</v>
      </c>
      <c r="AA18">
        <v>60</v>
      </c>
      <c r="AD18">
        <v>14</v>
      </c>
      <c r="AE18">
        <f>16.1+134</f>
        <v>150.1</v>
      </c>
      <c r="AF18">
        <v>25</v>
      </c>
      <c r="AG18">
        <v>12</v>
      </c>
      <c r="AH18">
        <v>18.5</v>
      </c>
      <c r="AN18">
        <v>28.4</v>
      </c>
      <c r="AP18">
        <v>33.5</v>
      </c>
      <c r="AQ18">
        <v>13.7</v>
      </c>
      <c r="BA18">
        <v>36</v>
      </c>
      <c r="BD18">
        <v>9.8000000000000007</v>
      </c>
      <c r="BE18">
        <v>10</v>
      </c>
      <c r="BF18">
        <f>7.5+24.9</f>
        <v>32.4</v>
      </c>
      <c r="BG18">
        <v>25.1</v>
      </c>
      <c r="BK18">
        <v>67.8</v>
      </c>
      <c r="BO18">
        <v>30</v>
      </c>
      <c r="BW18">
        <v>27.3</v>
      </c>
      <c r="BX18">
        <v>11.5</v>
      </c>
      <c r="CL18">
        <v>23.2</v>
      </c>
      <c r="CR18">
        <v>20</v>
      </c>
      <c r="CT18">
        <v>30</v>
      </c>
      <c r="CU18">
        <v>25</v>
      </c>
      <c r="CV18">
        <v>20</v>
      </c>
      <c r="CW18">
        <v>9.9</v>
      </c>
      <c r="DG18">
        <v>36.5</v>
      </c>
      <c r="DH18">
        <f>145+76.8</f>
        <v>221.8</v>
      </c>
      <c r="DM18">
        <v>20</v>
      </c>
      <c r="DS18">
        <v>11</v>
      </c>
      <c r="DX18">
        <f>10.5+4.5+14+5.6+7.5</f>
        <v>42.1</v>
      </c>
      <c r="DZ18">
        <v>8.9</v>
      </c>
      <c r="EA18">
        <v>32</v>
      </c>
      <c r="EF18">
        <v>3.4</v>
      </c>
      <c r="EI18">
        <f>23.5+7.5+20</f>
        <v>51</v>
      </c>
      <c r="EO18">
        <f>26.8+7.6</f>
        <v>34.4</v>
      </c>
      <c r="EU18">
        <f>35.5+7+30</f>
        <v>72.5</v>
      </c>
      <c r="EW18">
        <f>8+2.4+7.9+6.4</f>
        <v>24.700000000000003</v>
      </c>
    </row>
    <row r="19" spans="1:153">
      <c r="A19" t="s">
        <v>5</v>
      </c>
      <c r="H19">
        <v>20</v>
      </c>
      <c r="N19">
        <v>6.1</v>
      </c>
      <c r="W19">
        <f>16.5+9.9+7.2+20+10</f>
        <v>63.6</v>
      </c>
      <c r="AM19">
        <v>28</v>
      </c>
      <c r="BG19">
        <v>5</v>
      </c>
      <c r="BH19">
        <v>22</v>
      </c>
      <c r="CB19">
        <v>50</v>
      </c>
      <c r="CK19">
        <v>11.5</v>
      </c>
      <c r="CO19">
        <v>21</v>
      </c>
      <c r="CQ19" t="s">
        <v>49</v>
      </c>
      <c r="CR19">
        <v>90.5</v>
      </c>
      <c r="CV19">
        <v>27.5</v>
      </c>
      <c r="CW19">
        <v>17.600000000000001</v>
      </c>
      <c r="DM19">
        <v>50.7</v>
      </c>
      <c r="DU19">
        <v>22.3</v>
      </c>
      <c r="DY19">
        <v>35</v>
      </c>
      <c r="ED19">
        <v>461</v>
      </c>
      <c r="EE19">
        <v>21</v>
      </c>
      <c r="EM19">
        <v>30.4</v>
      </c>
    </row>
    <row r="20" spans="1:153">
      <c r="A20" t="s">
        <v>6</v>
      </c>
      <c r="D20">
        <v>29.2</v>
      </c>
      <c r="E20">
        <v>13</v>
      </c>
      <c r="H20">
        <v>4.0999999999999996</v>
      </c>
      <c r="V20">
        <v>17.5</v>
      </c>
      <c r="AD20">
        <v>54.5</v>
      </c>
      <c r="AW20">
        <v>14.9</v>
      </c>
      <c r="BI20">
        <v>46.5</v>
      </c>
      <c r="BW20">
        <v>24</v>
      </c>
      <c r="BX20">
        <v>244</v>
      </c>
      <c r="BY20">
        <v>21.5</v>
      </c>
      <c r="CB20">
        <v>25</v>
      </c>
      <c r="CF20">
        <v>51.5</v>
      </c>
      <c r="CV20">
        <v>21.5</v>
      </c>
      <c r="DE20">
        <v>16</v>
      </c>
      <c r="DL20">
        <v>21</v>
      </c>
      <c r="DQ20">
        <v>29.7</v>
      </c>
      <c r="EC20">
        <v>13</v>
      </c>
      <c r="ED20">
        <v>25</v>
      </c>
      <c r="EH20">
        <v>14.8</v>
      </c>
      <c r="EK20">
        <v>38</v>
      </c>
      <c r="EN20">
        <v>57</v>
      </c>
      <c r="ER20">
        <v>30.5</v>
      </c>
      <c r="EU20">
        <f>145+16.2</f>
        <v>161.19999999999999</v>
      </c>
    </row>
    <row r="21" spans="1:153">
      <c r="A21" t="s">
        <v>7</v>
      </c>
      <c r="E21">
        <v>10.7</v>
      </c>
      <c r="H21">
        <v>22</v>
      </c>
      <c r="K21">
        <v>11.9</v>
      </c>
      <c r="L21">
        <v>11.9</v>
      </c>
      <c r="P21">
        <v>32.200000000000003</v>
      </c>
      <c r="AF21">
        <v>23</v>
      </c>
      <c r="AI21">
        <v>6</v>
      </c>
      <c r="AN21">
        <v>34.799999999999997</v>
      </c>
      <c r="AV21">
        <v>33</v>
      </c>
      <c r="AY21">
        <v>18.2</v>
      </c>
      <c r="BG21">
        <v>31.5</v>
      </c>
      <c r="BO21">
        <v>132</v>
      </c>
      <c r="CJ21">
        <v>60</v>
      </c>
      <c r="CW21">
        <v>3</v>
      </c>
      <c r="CZ21">
        <v>31.5</v>
      </c>
      <c r="DD21">
        <v>55</v>
      </c>
      <c r="DL21">
        <v>7</v>
      </c>
      <c r="DP21">
        <v>10</v>
      </c>
      <c r="DR21">
        <v>66.400000000000006</v>
      </c>
      <c r="DT21">
        <v>8</v>
      </c>
      <c r="DZ21">
        <v>82</v>
      </c>
    </row>
    <row r="25" spans="1:153">
      <c r="A25" t="s">
        <v>17</v>
      </c>
      <c r="C25">
        <f>SUM(C16:C21)</f>
        <v>6.4</v>
      </c>
      <c r="D25">
        <f>SUM(D16:D21)</f>
        <v>45.7</v>
      </c>
      <c r="E25">
        <f t="shared" ref="E25:H25" si="19">SUM(E16:E21)</f>
        <v>43.7</v>
      </c>
      <c r="F25">
        <f t="shared" si="19"/>
        <v>38.5</v>
      </c>
      <c r="G25">
        <f t="shared" si="19"/>
        <v>174.8</v>
      </c>
      <c r="H25">
        <f t="shared" si="19"/>
        <v>101.6</v>
      </c>
      <c r="I25">
        <f>SUM(I16:I21)</f>
        <v>70</v>
      </c>
      <c r="K25">
        <f t="shared" ref="K25:U25" si="20">SUM(K16:K21)</f>
        <v>118.4</v>
      </c>
      <c r="L25">
        <f t="shared" si="20"/>
        <v>55.9</v>
      </c>
      <c r="M25">
        <f t="shared" si="20"/>
        <v>67.599999999999994</v>
      </c>
      <c r="N25">
        <f t="shared" si="20"/>
        <v>54.4</v>
      </c>
      <c r="O25">
        <f t="shared" si="20"/>
        <v>26.5</v>
      </c>
      <c r="P25">
        <f t="shared" si="20"/>
        <v>95.2</v>
      </c>
      <c r="Q25">
        <f t="shared" si="20"/>
        <v>53.8</v>
      </c>
      <c r="U25">
        <f t="shared" si="20"/>
        <v>28.7</v>
      </c>
      <c r="V25">
        <f>SUM(V16:V23)</f>
        <v>132.80000000000001</v>
      </c>
      <c r="W25">
        <f t="shared" ref="W25:CK25" si="21">SUM(W16:W23)</f>
        <v>103.1</v>
      </c>
      <c r="X25">
        <f t="shared" si="21"/>
        <v>274.7</v>
      </c>
      <c r="Y25">
        <f t="shared" si="21"/>
        <v>43</v>
      </c>
      <c r="Z25">
        <f t="shared" si="21"/>
        <v>67.5</v>
      </c>
      <c r="AA25">
        <f t="shared" si="21"/>
        <v>208</v>
      </c>
      <c r="AD25">
        <f t="shared" si="21"/>
        <v>112.2</v>
      </c>
      <c r="AE25">
        <f t="shared" si="21"/>
        <v>163.6</v>
      </c>
      <c r="AF25">
        <f t="shared" si="21"/>
        <v>71.7</v>
      </c>
      <c r="AG25">
        <f t="shared" si="21"/>
        <v>25.5</v>
      </c>
      <c r="AH25">
        <f t="shared" si="21"/>
        <v>32.5</v>
      </c>
      <c r="AI25">
        <f t="shared" si="21"/>
        <v>44</v>
      </c>
      <c r="AJ25">
        <f t="shared" si="21"/>
        <v>178.5</v>
      </c>
      <c r="AK25">
        <f t="shared" si="21"/>
        <v>0</v>
      </c>
      <c r="AL25">
        <f t="shared" si="21"/>
        <v>0</v>
      </c>
      <c r="AM25">
        <f t="shared" si="21"/>
        <v>88.4</v>
      </c>
      <c r="AN25">
        <f t="shared" si="21"/>
        <v>128.69999999999999</v>
      </c>
      <c r="AO25">
        <f t="shared" si="21"/>
        <v>3.3</v>
      </c>
      <c r="AP25">
        <f t="shared" si="21"/>
        <v>62.3</v>
      </c>
      <c r="AQ25">
        <f t="shared" si="21"/>
        <v>82.2</v>
      </c>
      <c r="AR25">
        <f t="shared" si="21"/>
        <v>41.1</v>
      </c>
      <c r="AS25">
        <f t="shared" si="21"/>
        <v>78.900000000000006</v>
      </c>
      <c r="AT25">
        <f t="shared" si="21"/>
        <v>0</v>
      </c>
      <c r="AU25">
        <f t="shared" si="21"/>
        <v>47</v>
      </c>
      <c r="AV25">
        <f t="shared" si="21"/>
        <v>72.2</v>
      </c>
      <c r="AW25">
        <f t="shared" si="21"/>
        <v>34.9</v>
      </c>
      <c r="AX25">
        <f t="shared" si="21"/>
        <v>45</v>
      </c>
      <c r="AY25">
        <f t="shared" si="21"/>
        <v>126.2</v>
      </c>
      <c r="AZ25">
        <f t="shared" si="21"/>
        <v>128.6</v>
      </c>
      <c r="BA25">
        <f t="shared" si="21"/>
        <v>62</v>
      </c>
      <c r="BC25">
        <f t="shared" si="21"/>
        <v>118.6</v>
      </c>
      <c r="BD25">
        <f t="shared" si="21"/>
        <v>9.8000000000000007</v>
      </c>
      <c r="BE25">
        <f t="shared" si="21"/>
        <v>42</v>
      </c>
      <c r="BF25">
        <f t="shared" si="21"/>
        <v>105.5</v>
      </c>
      <c r="BG25">
        <f t="shared" si="21"/>
        <v>61.6</v>
      </c>
      <c r="BH25">
        <f t="shared" si="21"/>
        <v>44.5</v>
      </c>
      <c r="BI25">
        <f t="shared" si="21"/>
        <v>46.5</v>
      </c>
      <c r="BJ25">
        <f t="shared" si="21"/>
        <v>0</v>
      </c>
      <c r="BK25">
        <f t="shared" si="21"/>
        <v>67.8</v>
      </c>
      <c r="BL25">
        <f t="shared" si="21"/>
        <v>0</v>
      </c>
      <c r="BM25">
        <f t="shared" si="21"/>
        <v>0</v>
      </c>
      <c r="BN25">
        <f t="shared" si="21"/>
        <v>12</v>
      </c>
      <c r="BO25">
        <f t="shared" si="21"/>
        <v>162</v>
      </c>
      <c r="BP25">
        <f t="shared" si="21"/>
        <v>0</v>
      </c>
      <c r="BQ25">
        <f t="shared" si="21"/>
        <v>0</v>
      </c>
      <c r="BS25">
        <f t="shared" si="21"/>
        <v>0</v>
      </c>
      <c r="BT25">
        <f t="shared" si="21"/>
        <v>125</v>
      </c>
      <c r="BU25">
        <f t="shared" si="21"/>
        <v>29.6</v>
      </c>
      <c r="BV25">
        <f t="shared" si="21"/>
        <v>0</v>
      </c>
      <c r="BW25">
        <f t="shared" si="21"/>
        <v>51.3</v>
      </c>
      <c r="BX25">
        <f t="shared" si="21"/>
        <v>255.5</v>
      </c>
      <c r="BY25">
        <f t="shared" si="21"/>
        <v>21.5</v>
      </c>
      <c r="CA25">
        <f t="shared" si="21"/>
        <v>0</v>
      </c>
      <c r="CB25">
        <f t="shared" si="21"/>
        <v>102.1</v>
      </c>
      <c r="CC25">
        <f t="shared" si="21"/>
        <v>0</v>
      </c>
      <c r="CD25">
        <f t="shared" si="21"/>
        <v>0</v>
      </c>
      <c r="CE25">
        <f t="shared" si="21"/>
        <v>47</v>
      </c>
      <c r="CF25">
        <f t="shared" si="21"/>
        <v>51.5</v>
      </c>
      <c r="CH25">
        <f t="shared" si="21"/>
        <v>0</v>
      </c>
      <c r="CI25">
        <f t="shared" si="21"/>
        <v>0</v>
      </c>
      <c r="CJ25">
        <f t="shared" si="21"/>
        <v>60</v>
      </c>
      <c r="CK25">
        <f t="shared" si="21"/>
        <v>11.5</v>
      </c>
      <c r="CL25">
        <f t="shared" ref="CL25:EN25" si="22">SUM(CL16:CL23)</f>
        <v>23.2</v>
      </c>
      <c r="CM25">
        <f t="shared" si="22"/>
        <v>0</v>
      </c>
      <c r="CN25">
        <f t="shared" si="22"/>
        <v>0</v>
      </c>
      <c r="CO25">
        <f t="shared" si="22"/>
        <v>94.4</v>
      </c>
      <c r="CP25">
        <f t="shared" si="22"/>
        <v>0</v>
      </c>
      <c r="CQ25">
        <f t="shared" si="22"/>
        <v>0</v>
      </c>
      <c r="CR25">
        <f t="shared" si="22"/>
        <v>110.5</v>
      </c>
      <c r="CS25">
        <f t="shared" si="22"/>
        <v>19.5</v>
      </c>
      <c r="CT25">
        <f t="shared" si="22"/>
        <v>92.8</v>
      </c>
      <c r="CU25">
        <f t="shared" si="22"/>
        <v>75</v>
      </c>
      <c r="CV25">
        <f t="shared" si="22"/>
        <v>69</v>
      </c>
      <c r="CW25">
        <f t="shared" si="22"/>
        <v>47.7</v>
      </c>
      <c r="CY25">
        <f t="shared" si="22"/>
        <v>0</v>
      </c>
      <c r="CZ25">
        <f t="shared" si="22"/>
        <v>31.5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185</v>
      </c>
      <c r="DE25">
        <f t="shared" si="22"/>
        <v>33.5</v>
      </c>
      <c r="DG25">
        <f t="shared" si="22"/>
        <v>56.5</v>
      </c>
      <c r="DH25">
        <f t="shared" si="22"/>
        <v>221.8</v>
      </c>
      <c r="DI25">
        <f t="shared" si="22"/>
        <v>0</v>
      </c>
      <c r="DJ25">
        <f t="shared" si="22"/>
        <v>0</v>
      </c>
      <c r="DK25">
        <f t="shared" si="22"/>
        <v>69</v>
      </c>
      <c r="DL25">
        <f t="shared" si="22"/>
        <v>28</v>
      </c>
      <c r="DM25">
        <f t="shared" si="22"/>
        <v>70.7</v>
      </c>
      <c r="DO25">
        <f t="shared" si="22"/>
        <v>24</v>
      </c>
      <c r="DP25">
        <f t="shared" si="22"/>
        <v>23.5</v>
      </c>
      <c r="DQ25">
        <f t="shared" si="22"/>
        <v>48.9</v>
      </c>
      <c r="DR25">
        <f t="shared" si="22"/>
        <v>78.400000000000006</v>
      </c>
      <c r="DS25">
        <f t="shared" si="22"/>
        <v>11</v>
      </c>
      <c r="DT25">
        <f t="shared" si="22"/>
        <v>8</v>
      </c>
      <c r="DU25">
        <f t="shared" si="22"/>
        <v>106.3</v>
      </c>
      <c r="DX25">
        <f t="shared" si="22"/>
        <v>42.1</v>
      </c>
      <c r="DY25">
        <f t="shared" si="22"/>
        <v>35</v>
      </c>
      <c r="DZ25">
        <f t="shared" si="22"/>
        <v>90.9</v>
      </c>
      <c r="EA25">
        <f t="shared" si="22"/>
        <v>182</v>
      </c>
      <c r="EB25">
        <f t="shared" si="22"/>
        <v>50</v>
      </c>
      <c r="EC25">
        <f t="shared" si="22"/>
        <v>13</v>
      </c>
      <c r="ED25">
        <f t="shared" si="22"/>
        <v>486</v>
      </c>
      <c r="EE25">
        <f t="shared" si="22"/>
        <v>21</v>
      </c>
      <c r="EF25">
        <f t="shared" si="22"/>
        <v>29.4</v>
      </c>
      <c r="EG25">
        <f t="shared" si="22"/>
        <v>16</v>
      </c>
      <c r="EH25">
        <f t="shared" si="22"/>
        <v>14.8</v>
      </c>
      <c r="EI25">
        <f t="shared" si="22"/>
        <v>51</v>
      </c>
      <c r="EJ25">
        <f t="shared" si="22"/>
        <v>0</v>
      </c>
      <c r="EK25">
        <f t="shared" si="22"/>
        <v>251.2</v>
      </c>
      <c r="EM25">
        <f t="shared" si="22"/>
        <v>30.4</v>
      </c>
      <c r="EN25">
        <f t="shared" si="22"/>
        <v>57</v>
      </c>
    </row>
    <row r="27" spans="1:153">
      <c r="A27">
        <v>1</v>
      </c>
      <c r="B27">
        <v>1</v>
      </c>
      <c r="D27">
        <v>2</v>
      </c>
      <c r="E27">
        <v>2</v>
      </c>
      <c r="H27">
        <v>3</v>
      </c>
      <c r="I27">
        <v>3</v>
      </c>
      <c r="K27">
        <v>4</v>
      </c>
      <c r="L27">
        <v>4</v>
      </c>
      <c r="N27">
        <v>5</v>
      </c>
      <c r="O27">
        <v>5</v>
      </c>
      <c r="Q27">
        <v>6</v>
      </c>
      <c r="R27">
        <v>6</v>
      </c>
    </row>
    <row r="28" spans="1:153">
      <c r="A28" t="s">
        <v>18</v>
      </c>
      <c r="B28">
        <f>SUM(C25:I25)</f>
        <v>480.70000000000005</v>
      </c>
      <c r="D28">
        <f>SUM(K25:Q25)</f>
        <v>471.8</v>
      </c>
      <c r="H28">
        <f>SUM(U25:AA25)</f>
        <v>857.8</v>
      </c>
      <c r="K28">
        <f>SUM(AD25:AJ25)</f>
        <v>628</v>
      </c>
      <c r="N28">
        <f>SUM(AM25:AS25)</f>
        <v>484.9</v>
      </c>
      <c r="Q28">
        <f>SUM(AU25:BA25)</f>
        <v>515.9</v>
      </c>
    </row>
    <row r="29" spans="1:153">
      <c r="A29" t="s">
        <v>19</v>
      </c>
      <c r="B29">
        <f>B28/7</f>
        <v>68.671428571428578</v>
      </c>
      <c r="D29">
        <f>D28/7</f>
        <v>67.400000000000006</v>
      </c>
      <c r="H29">
        <f>H28/7</f>
        <v>122.54285714285713</v>
      </c>
      <c r="K29">
        <f>K28/7</f>
        <v>89.714285714285708</v>
      </c>
      <c r="N29">
        <f>N28/7</f>
        <v>69.271428571428572</v>
      </c>
      <c r="Q29">
        <f>Q28/7</f>
        <v>73.7</v>
      </c>
    </row>
    <row r="30" spans="1:153">
      <c r="A30" t="s">
        <v>23</v>
      </c>
      <c r="B30">
        <f>B28/6</f>
        <v>80.116666666666674</v>
      </c>
      <c r="C30">
        <f t="shared" ref="C30:H30" si="23">C28/6</f>
        <v>0</v>
      </c>
      <c r="D30">
        <f t="shared" si="23"/>
        <v>78.63333333333334</v>
      </c>
      <c r="E30">
        <f t="shared" si="23"/>
        <v>0</v>
      </c>
      <c r="F30">
        <f t="shared" si="23"/>
        <v>0</v>
      </c>
      <c r="G30">
        <f t="shared" si="23"/>
        <v>0</v>
      </c>
      <c r="H30">
        <f t="shared" si="23"/>
        <v>142.96666666666667</v>
      </c>
      <c r="I30" t="s">
        <v>24</v>
      </c>
      <c r="K30">
        <f>K28/6</f>
        <v>104.66666666666667</v>
      </c>
      <c r="N30">
        <f>N28/6</f>
        <v>80.816666666666663</v>
      </c>
      <c r="Q30">
        <f>Q28/6</f>
        <v>85.983333333333334</v>
      </c>
    </row>
    <row r="32" spans="1:153">
      <c r="A32" t="s">
        <v>29</v>
      </c>
      <c r="B32" t="s">
        <v>30</v>
      </c>
      <c r="D32" s="5" t="s">
        <v>36</v>
      </c>
      <c r="F32" t="s">
        <v>44</v>
      </c>
      <c r="I32" t="s">
        <v>50</v>
      </c>
    </row>
    <row r="33" spans="1:10">
      <c r="B33">
        <f>SUM(B28:K28)</f>
        <v>2438.3000000000002</v>
      </c>
      <c r="D33">
        <f>SUM(U25:BA25)</f>
        <v>2486.6</v>
      </c>
      <c r="F33">
        <f>SUM(BC25:CO25)</f>
        <v>1542.8999999999999</v>
      </c>
      <c r="G33">
        <f>F33-200</f>
        <v>1342.8999999999999</v>
      </c>
      <c r="I33">
        <f>SUM(CQ25:DU25)</f>
        <v>1410.6000000000001</v>
      </c>
      <c r="J33">
        <f>I33-200</f>
        <v>1210.6000000000001</v>
      </c>
    </row>
    <row r="34" spans="1:10">
      <c r="A34" t="s">
        <v>31</v>
      </c>
      <c r="B34">
        <f>B33/6</f>
        <v>406.38333333333338</v>
      </c>
      <c r="D34">
        <f>D33/6</f>
        <v>414.43333333333334</v>
      </c>
      <c r="F34">
        <f>F33/6</f>
        <v>257.14999999999998</v>
      </c>
      <c r="G34">
        <f>G33/6</f>
        <v>223.81666666666663</v>
      </c>
      <c r="I34">
        <f>I33/6</f>
        <v>235.10000000000002</v>
      </c>
      <c r="J34">
        <f>J33/6</f>
        <v>201.76666666666668</v>
      </c>
    </row>
    <row r="48" spans="1:10">
      <c r="A48">
        <f>2011-1314</f>
        <v>697</v>
      </c>
      <c r="B48">
        <v>365</v>
      </c>
      <c r="C48">
        <f>A48*B48</f>
        <v>254405</v>
      </c>
    </row>
  </sheetData>
  <mergeCells count="1">
    <mergeCell ref="A14:G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2011-11-21T16:12:55Z</dcterms:modified>
</cp:coreProperties>
</file>